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Default Extension="dotx" ContentType="application/vnd.openxmlformats-officedocument.wordprocessingml.template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17250" windowHeight="4950" tabRatio="812" firstSheet="2" activeTab="6"/>
  </bookViews>
  <sheets>
    <sheet name="INTERCLUBES" sheetId="36" state="hidden" r:id="rId1"/>
    <sheet name="INDIVIDUAL" sheetId="37" state="hidden" r:id="rId2"/>
    <sheet name="Masculino" sheetId="23" r:id="rId3"/>
    <sheet name="Master" sheetId="33" r:id="rId4"/>
    <sheet name="Senior" sheetId="43" r:id="rId5"/>
    <sheet name="Feminino" sheetId="34" r:id="rId6"/>
    <sheet name="INTERCLUBE " sheetId="41" r:id="rId7"/>
    <sheet name="Configuração" sheetId="32" state="hidden" r:id="rId8"/>
    <sheet name="Regulamentos" sheetId="39" state="hidden" r:id="rId9"/>
    <sheet name="COSAPYL" sheetId="31" state="hidden" r:id="rId10"/>
    <sheet name="Plan7" sheetId="38" state="hidden" r:id="rId11"/>
    <sheet name="Masc. Geral" sheetId="45" r:id="rId12"/>
    <sheet name="Master Geral" sheetId="46" r:id="rId13"/>
    <sheet name="Senior Geral" sheetId="47" r:id="rId14"/>
    <sheet name="Femin. Geral" sheetId="48" r:id="rId15"/>
    <sheet name="Ptos Cosapyl" sheetId="44" r:id="rId16"/>
  </sheets>
  <definedNames>
    <definedName name="_xlnm._FilterDatabase" localSheetId="1" hidden="1">INDIVIDUAL!$A$1:$U$53</definedName>
    <definedName name="_xlnm._FilterDatabase" localSheetId="6" hidden="1">'INTERCLUBE '!#REF!</definedName>
    <definedName name="DB_CLUBE">Configuração!$A$2:$A$9</definedName>
  </definedNames>
  <calcPr calcId="125725"/>
</workbook>
</file>

<file path=xl/calcChain.xml><?xml version="1.0" encoding="utf-8"?>
<calcChain xmlns="http://schemas.openxmlformats.org/spreadsheetml/2006/main">
  <c r="K18" i="48"/>
  <c r="K17"/>
  <c r="K16"/>
  <c r="K15"/>
  <c r="K14"/>
  <c r="K13"/>
  <c r="K12"/>
  <c r="K11"/>
  <c r="L15"/>
  <c r="L13"/>
  <c r="L11"/>
  <c r="L18"/>
  <c r="L17"/>
  <c r="L16"/>
  <c r="L14"/>
  <c r="L12"/>
  <c r="L10"/>
  <c r="J18"/>
  <c r="J17"/>
  <c r="J16"/>
  <c r="J15"/>
  <c r="J13"/>
  <c r="J11"/>
  <c r="J14"/>
  <c r="J12"/>
  <c r="J10"/>
  <c r="K10"/>
  <c r="L23" i="47"/>
  <c r="L21"/>
  <c r="L19"/>
  <c r="L17"/>
  <c r="L15"/>
  <c r="L13"/>
  <c r="L11"/>
  <c r="K25"/>
  <c r="K24"/>
  <c r="K23"/>
  <c r="K22"/>
  <c r="K21"/>
  <c r="K20"/>
  <c r="K19"/>
  <c r="K18"/>
  <c r="K17"/>
  <c r="K16"/>
  <c r="K15"/>
  <c r="K14"/>
  <c r="K13"/>
  <c r="K12"/>
  <c r="K11"/>
  <c r="B12"/>
  <c r="B13" s="1"/>
  <c r="B11"/>
  <c r="L25"/>
  <c r="L24"/>
  <c r="L22"/>
  <c r="L20"/>
  <c r="L18"/>
  <c r="L16"/>
  <c r="L14"/>
  <c r="L12"/>
  <c r="L10"/>
  <c r="K10"/>
  <c r="J25"/>
  <c r="J24"/>
  <c r="J23"/>
  <c r="J20"/>
  <c r="J18"/>
  <c r="J16"/>
  <c r="J14"/>
  <c r="J12"/>
  <c r="J11"/>
  <c r="J22"/>
  <c r="J21"/>
  <c r="J19"/>
  <c r="J17"/>
  <c r="J15"/>
  <c r="J13"/>
  <c r="J10"/>
  <c r="K27" i="46"/>
  <c r="K26"/>
  <c r="K25"/>
  <c r="K24"/>
  <c r="K23"/>
  <c r="K22"/>
  <c r="K21"/>
  <c r="K20"/>
  <c r="K19"/>
  <c r="K18"/>
  <c r="K17"/>
  <c r="K16"/>
  <c r="K15"/>
  <c r="K14"/>
  <c r="K13"/>
  <c r="K12"/>
  <c r="B13"/>
  <c r="B14" s="1"/>
  <c r="B15" s="1"/>
  <c r="B12"/>
  <c r="L26"/>
  <c r="L24"/>
  <c r="L22"/>
  <c r="L20"/>
  <c r="L18"/>
  <c r="L16"/>
  <c r="L14"/>
  <c r="L12"/>
  <c r="L27"/>
  <c r="L25"/>
  <c r="L23"/>
  <c r="L21"/>
  <c r="L19"/>
  <c r="L17"/>
  <c r="L15"/>
  <c r="L13"/>
  <c r="L11"/>
  <c r="J14"/>
  <c r="F14"/>
  <c r="J12"/>
  <c r="F12"/>
  <c r="J27"/>
  <c r="F27"/>
  <c r="J25"/>
  <c r="F25"/>
  <c r="J24"/>
  <c r="F24"/>
  <c r="J22"/>
  <c r="F22"/>
  <c r="J20"/>
  <c r="F20"/>
  <c r="J18"/>
  <c r="F18"/>
  <c r="J16"/>
  <c r="F16"/>
  <c r="K11"/>
  <c r="J26"/>
  <c r="F26"/>
  <c r="J23"/>
  <c r="F23"/>
  <c r="J21"/>
  <c r="F21"/>
  <c r="J19"/>
  <c r="F19"/>
  <c r="J17"/>
  <c r="F17"/>
  <c r="J15"/>
  <c r="F15"/>
  <c r="J13"/>
  <c r="F13"/>
  <c r="J11"/>
  <c r="F11"/>
  <c r="L46" i="45"/>
  <c r="L42"/>
  <c r="L37"/>
  <c r="L38" s="1"/>
  <c r="L31"/>
  <c r="L32" s="1"/>
  <c r="L25"/>
  <c r="L26" s="1"/>
  <c r="L19"/>
  <c r="L20" s="1"/>
  <c r="L13"/>
  <c r="L14" s="1"/>
  <c r="L45"/>
  <c r="L43"/>
  <c r="L44" s="1"/>
  <c r="L41"/>
  <c r="L39"/>
  <c r="L40" s="1"/>
  <c r="L36"/>
  <c r="L33"/>
  <c r="L34" s="1"/>
  <c r="L35" s="1"/>
  <c r="L30"/>
  <c r="L27"/>
  <c r="L28" s="1"/>
  <c r="L29" s="1"/>
  <c r="L24"/>
  <c r="L21"/>
  <c r="L22" s="1"/>
  <c r="L23" s="1"/>
  <c r="L18"/>
  <c r="L15"/>
  <c r="L16" s="1"/>
  <c r="L17" s="1"/>
  <c r="L12"/>
  <c r="L9"/>
  <c r="L10" s="1"/>
  <c r="L11" s="1"/>
  <c r="K10"/>
  <c r="B11"/>
  <c r="K11" s="1"/>
  <c r="J13"/>
  <c r="J11"/>
  <c r="J45"/>
  <c r="J43"/>
  <c r="J41"/>
  <c r="J39"/>
  <c r="J36"/>
  <c r="J33"/>
  <c r="J31"/>
  <c r="J28"/>
  <c r="J26"/>
  <c r="J22"/>
  <c r="J18"/>
  <c r="J15"/>
  <c r="J12"/>
  <c r="J9"/>
  <c r="J38"/>
  <c r="J35"/>
  <c r="J32"/>
  <c r="J29"/>
  <c r="J25"/>
  <c r="J23"/>
  <c r="J20"/>
  <c r="J16"/>
  <c r="J10"/>
  <c r="J46"/>
  <c r="J44"/>
  <c r="J42"/>
  <c r="J40"/>
  <c r="J37"/>
  <c r="J34"/>
  <c r="J30"/>
  <c r="J27"/>
  <c r="J24"/>
  <c r="J21"/>
  <c r="J19"/>
  <c r="J17"/>
  <c r="J14"/>
  <c r="K9"/>
  <c r="T26" i="41"/>
  <c r="T25"/>
  <c r="T24"/>
  <c r="T23"/>
  <c r="O27"/>
  <c r="O26"/>
  <c r="O25"/>
  <c r="O24"/>
  <c r="O23"/>
  <c r="M33" s="1"/>
  <c r="O19"/>
  <c r="O18"/>
  <c r="O17"/>
  <c r="O16"/>
  <c r="O15"/>
  <c r="D28"/>
  <c r="D27"/>
  <c r="D26"/>
  <c r="D25"/>
  <c r="D24"/>
  <c r="D23"/>
  <c r="D19"/>
  <c r="D18"/>
  <c r="D17"/>
  <c r="D16"/>
  <c r="D15"/>
  <c r="D11"/>
  <c r="D10"/>
  <c r="D9"/>
  <c r="D8"/>
  <c r="D7"/>
  <c r="AB10"/>
  <c r="AB9"/>
  <c r="AB8"/>
  <c r="AB7"/>
  <c r="AB6"/>
  <c r="AB5"/>
  <c r="AB4"/>
  <c r="AE43"/>
  <c r="AE45" s="1"/>
  <c r="AE35"/>
  <c r="AE37" s="1"/>
  <c r="AE28"/>
  <c r="AE30" s="1"/>
  <c r="AE19"/>
  <c r="AE21" s="1"/>
  <c r="Z37"/>
  <c r="Z39" s="1"/>
  <c r="Z28"/>
  <c r="Z20"/>
  <c r="Z19"/>
  <c r="Z21" s="1"/>
  <c r="U36"/>
  <c r="U35"/>
  <c r="U34"/>
  <c r="U33"/>
  <c r="O37"/>
  <c r="O36"/>
  <c r="O35"/>
  <c r="O34"/>
  <c r="O33"/>
  <c r="J39"/>
  <c r="J38"/>
  <c r="J37"/>
  <c r="J36"/>
  <c r="J35"/>
  <c r="J34"/>
  <c r="J33"/>
  <c r="D38"/>
  <c r="D37"/>
  <c r="D36"/>
  <c r="D35"/>
  <c r="D34"/>
  <c r="D33"/>
  <c r="H23" i="34"/>
  <c r="G23"/>
  <c r="H13"/>
  <c r="G13"/>
  <c r="H30" i="43"/>
  <c r="G30"/>
  <c r="H16"/>
  <c r="G16"/>
  <c r="H29" i="33"/>
  <c r="G29"/>
  <c r="H16"/>
  <c r="G16"/>
  <c r="I59" i="23"/>
  <c r="H59"/>
  <c r="I41"/>
  <c r="H41"/>
  <c r="I22"/>
  <c r="H22"/>
  <c r="R36" i="41"/>
  <c r="T17"/>
  <c r="R35" s="1"/>
  <c r="T16"/>
  <c r="R33" s="1"/>
  <c r="T15"/>
  <c r="R34" s="1"/>
  <c r="M36"/>
  <c r="M37"/>
  <c r="M34"/>
  <c r="M35"/>
  <c r="J29"/>
  <c r="J28"/>
  <c r="J27"/>
  <c r="J26"/>
  <c r="H39" s="1"/>
  <c r="J25"/>
  <c r="J24"/>
  <c r="J23"/>
  <c r="J20"/>
  <c r="H36" s="1"/>
  <c r="J19"/>
  <c r="H38" s="1"/>
  <c r="J18"/>
  <c r="H37" s="1"/>
  <c r="J17"/>
  <c r="J16"/>
  <c r="H34" s="1"/>
  <c r="J15"/>
  <c r="H35" s="1"/>
  <c r="B38"/>
  <c r="B14" i="47" l="1"/>
  <c r="B15" s="1"/>
  <c r="B16" i="46"/>
  <c r="B17" s="1"/>
  <c r="B12" i="45"/>
  <c r="B13" s="1"/>
  <c r="B14" s="1"/>
  <c r="K14" s="1"/>
  <c r="B33" i="41"/>
  <c r="H33"/>
  <c r="Z30"/>
  <c r="B35"/>
  <c r="B34"/>
  <c r="B37"/>
  <c r="B36"/>
  <c r="L20" i="43"/>
  <c r="J20"/>
  <c r="F20"/>
  <c r="L15"/>
  <c r="L14"/>
  <c r="L13"/>
  <c r="L12"/>
  <c r="L11"/>
  <c r="L10"/>
  <c r="L9"/>
  <c r="L8"/>
  <c r="L7"/>
  <c r="F8"/>
  <c r="J8"/>
  <c r="J10"/>
  <c r="L25"/>
  <c r="J25"/>
  <c r="F25"/>
  <c r="L22"/>
  <c r="J22"/>
  <c r="F22"/>
  <c r="L26"/>
  <c r="J26"/>
  <c r="F26"/>
  <c r="L24"/>
  <c r="J24"/>
  <c r="F24"/>
  <c r="L27"/>
  <c r="J27"/>
  <c r="F27"/>
  <c r="L23"/>
  <c r="J23"/>
  <c r="F23"/>
  <c r="L21"/>
  <c r="J21"/>
  <c r="F21"/>
  <c r="L28"/>
  <c r="J28"/>
  <c r="F28"/>
  <c r="F10"/>
  <c r="J13"/>
  <c r="F13"/>
  <c r="F15"/>
  <c r="F14"/>
  <c r="J9"/>
  <c r="F9"/>
  <c r="J7"/>
  <c r="F7"/>
  <c r="J12"/>
  <c r="F12"/>
  <c r="J11"/>
  <c r="F11"/>
  <c r="J9" i="33"/>
  <c r="B16" i="47" l="1"/>
  <c r="B17" s="1"/>
  <c r="B18" i="46"/>
  <c r="B19" s="1"/>
  <c r="K12" i="45"/>
  <c r="B15"/>
  <c r="K15" s="1"/>
  <c r="K13"/>
  <c r="B16"/>
  <c r="F7" i="34"/>
  <c r="J7"/>
  <c r="K7" s="1"/>
  <c r="F9"/>
  <c r="J9"/>
  <c r="K9" s="1"/>
  <c r="F10"/>
  <c r="K10"/>
  <c r="F11"/>
  <c r="K11"/>
  <c r="F8"/>
  <c r="J8"/>
  <c r="K8" s="1"/>
  <c r="F21"/>
  <c r="J21"/>
  <c r="K21" s="1"/>
  <c r="F18"/>
  <c r="J18"/>
  <c r="K18" s="1"/>
  <c r="F20"/>
  <c r="J20"/>
  <c r="K20" s="1"/>
  <c r="F16"/>
  <c r="J16"/>
  <c r="K16" s="1"/>
  <c r="K22"/>
  <c r="F17"/>
  <c r="J17"/>
  <c r="K17" s="1"/>
  <c r="F19"/>
  <c r="J19"/>
  <c r="K19" s="1"/>
  <c r="F9" i="33"/>
  <c r="L9"/>
  <c r="F7"/>
  <c r="J7"/>
  <c r="L7"/>
  <c r="F8"/>
  <c r="J8"/>
  <c r="L8"/>
  <c r="F13"/>
  <c r="J13"/>
  <c r="L13"/>
  <c r="F12"/>
  <c r="J12"/>
  <c r="L12"/>
  <c r="F14"/>
  <c r="J14"/>
  <c r="L14"/>
  <c r="F15"/>
  <c r="F10"/>
  <c r="J10"/>
  <c r="L10"/>
  <c r="F11"/>
  <c r="J11"/>
  <c r="L11"/>
  <c r="F28"/>
  <c r="J28"/>
  <c r="L28"/>
  <c r="F24"/>
  <c r="J24"/>
  <c r="L24"/>
  <c r="F26"/>
  <c r="J26"/>
  <c r="L26"/>
  <c r="F27"/>
  <c r="J27"/>
  <c r="L27"/>
  <c r="F20"/>
  <c r="J20"/>
  <c r="L20"/>
  <c r="F25"/>
  <c r="J25"/>
  <c r="L25"/>
  <c r="F23"/>
  <c r="J23"/>
  <c r="L23"/>
  <c r="F22"/>
  <c r="J22"/>
  <c r="L22"/>
  <c r="F21"/>
  <c r="J21"/>
  <c r="L21"/>
  <c r="G11" i="23"/>
  <c r="K11"/>
  <c r="L11" s="1"/>
  <c r="G17"/>
  <c r="K17"/>
  <c r="L17" s="1"/>
  <c r="G15"/>
  <c r="K15"/>
  <c r="L15" s="1"/>
  <c r="G8"/>
  <c r="K8"/>
  <c r="L8" s="1"/>
  <c r="G20"/>
  <c r="K20"/>
  <c r="L20" s="1"/>
  <c r="G12"/>
  <c r="K12"/>
  <c r="L12" s="1"/>
  <c r="G16"/>
  <c r="K16"/>
  <c r="L16" s="1"/>
  <c r="L21"/>
  <c r="G13"/>
  <c r="K13"/>
  <c r="L13" s="1"/>
  <c r="L22"/>
  <c r="G10"/>
  <c r="K10"/>
  <c r="L10" s="1"/>
  <c r="G18"/>
  <c r="K18"/>
  <c r="L18" s="1"/>
  <c r="G9"/>
  <c r="K9"/>
  <c r="L9" s="1"/>
  <c r="G7"/>
  <c r="K7"/>
  <c r="L7" s="1"/>
  <c r="G19"/>
  <c r="K19"/>
  <c r="L19" s="1"/>
  <c r="G14"/>
  <c r="K14"/>
  <c r="L14" s="1"/>
  <c r="G33"/>
  <c r="K33"/>
  <c r="L33" s="1"/>
  <c r="G29"/>
  <c r="K29"/>
  <c r="L29" s="1"/>
  <c r="G39"/>
  <c r="K39"/>
  <c r="L39" s="1"/>
  <c r="G34"/>
  <c r="K34"/>
  <c r="L34" s="1"/>
  <c r="G28"/>
  <c r="K28"/>
  <c r="L28" s="1"/>
  <c r="G32"/>
  <c r="C21" i="37" s="1"/>
  <c r="A21" s="1"/>
  <c r="K32" i="23"/>
  <c r="L32" s="1"/>
  <c r="G26"/>
  <c r="K26"/>
  <c r="L26" s="1"/>
  <c r="G38"/>
  <c r="K38"/>
  <c r="L38" s="1"/>
  <c r="G37"/>
  <c r="K37"/>
  <c r="L37" s="1"/>
  <c r="G35"/>
  <c r="K35"/>
  <c r="L35" s="1"/>
  <c r="G40"/>
  <c r="L40"/>
  <c r="G27"/>
  <c r="K27"/>
  <c r="L27" s="1"/>
  <c r="G31"/>
  <c r="K31"/>
  <c r="L31" s="1"/>
  <c r="G36"/>
  <c r="C20" i="37" s="1"/>
  <c r="A20" s="1"/>
  <c r="K36" i="23"/>
  <c r="L36" s="1"/>
  <c r="G30"/>
  <c r="K30"/>
  <c r="L30" s="1"/>
  <c r="C15" i="37"/>
  <c r="A15" s="1"/>
  <c r="G54" i="23"/>
  <c r="L54"/>
  <c r="G52"/>
  <c r="C42" i="37" s="1"/>
  <c r="A42" s="1"/>
  <c r="K52" i="23"/>
  <c r="L52" s="1"/>
  <c r="G51"/>
  <c r="K51"/>
  <c r="L51" s="1"/>
  <c r="G55"/>
  <c r="C40" i="37" s="1"/>
  <c r="A40" s="1"/>
  <c r="L55" i="23"/>
  <c r="G47"/>
  <c r="K47"/>
  <c r="L47" s="1"/>
  <c r="G46"/>
  <c r="K46"/>
  <c r="L46" s="1"/>
  <c r="G56"/>
  <c r="L56"/>
  <c r="G44"/>
  <c r="C48" i="37" s="1"/>
  <c r="A48" s="1"/>
  <c r="K44" i="23"/>
  <c r="L44" s="1"/>
  <c r="G53"/>
  <c r="K53"/>
  <c r="L53" s="1"/>
  <c r="G45"/>
  <c r="K45"/>
  <c r="L45" s="1"/>
  <c r="G57"/>
  <c r="L57"/>
  <c r="G49"/>
  <c r="K49"/>
  <c r="L49" s="1"/>
  <c r="G50"/>
  <c r="K50"/>
  <c r="L50" s="1"/>
  <c r="G58"/>
  <c r="L58"/>
  <c r="G48"/>
  <c r="K48"/>
  <c r="L48" s="1"/>
  <c r="C2" i="37"/>
  <c r="A2" s="1"/>
  <c r="K2"/>
  <c r="T2" s="1"/>
  <c r="C3"/>
  <c r="A3" s="1"/>
  <c r="J3"/>
  <c r="K3"/>
  <c r="T3" s="1"/>
  <c r="C4"/>
  <c r="A4" s="1"/>
  <c r="J4"/>
  <c r="K4"/>
  <c r="T4" s="1"/>
  <c r="C5"/>
  <c r="A5" s="1"/>
  <c r="K5"/>
  <c r="T5" s="1"/>
  <c r="C6"/>
  <c r="A6" s="1"/>
  <c r="J6"/>
  <c r="K6"/>
  <c r="T6" s="1"/>
  <c r="C7"/>
  <c r="A7" s="1"/>
  <c r="J7"/>
  <c r="K7"/>
  <c r="T7" s="1"/>
  <c r="K8"/>
  <c r="T8" s="1"/>
  <c r="C9"/>
  <c r="A9" s="1"/>
  <c r="K9"/>
  <c r="T9" s="1"/>
  <c r="C10"/>
  <c r="A10" s="1"/>
  <c r="J10"/>
  <c r="K10"/>
  <c r="T10" s="1"/>
  <c r="C11"/>
  <c r="A11" s="1"/>
  <c r="J11"/>
  <c r="K11"/>
  <c r="T11" s="1"/>
  <c r="C12"/>
  <c r="A12" s="1"/>
  <c r="J12"/>
  <c r="K12"/>
  <c r="T12" s="1"/>
  <c r="C13"/>
  <c r="A13" s="1"/>
  <c r="J13"/>
  <c r="K13"/>
  <c r="T13" s="1"/>
  <c r="C14"/>
  <c r="A14" s="1"/>
  <c r="J14"/>
  <c r="K14"/>
  <c r="T14" s="1"/>
  <c r="K15"/>
  <c r="T15" s="1"/>
  <c r="C16"/>
  <c r="A16" s="1"/>
  <c r="J16"/>
  <c r="K16"/>
  <c r="T16" s="1"/>
  <c r="C17"/>
  <c r="A17" s="1"/>
  <c r="J17"/>
  <c r="K17"/>
  <c r="T17" s="1"/>
  <c r="C18"/>
  <c r="A18" s="1"/>
  <c r="J18"/>
  <c r="K18"/>
  <c r="T18" s="1"/>
  <c r="C19"/>
  <c r="A19" s="1"/>
  <c r="J19"/>
  <c r="K19"/>
  <c r="T19" s="1"/>
  <c r="K20"/>
  <c r="T20" s="1"/>
  <c r="K21"/>
  <c r="T21" s="1"/>
  <c r="C22"/>
  <c r="A22" s="1"/>
  <c r="J22"/>
  <c r="K22"/>
  <c r="T22" s="1"/>
  <c r="C23"/>
  <c r="A23" s="1"/>
  <c r="J23"/>
  <c r="K23"/>
  <c r="T23" s="1"/>
  <c r="C24"/>
  <c r="A24" s="1"/>
  <c r="K24"/>
  <c r="T24" s="1"/>
  <c r="C25"/>
  <c r="A25" s="1"/>
  <c r="J25"/>
  <c r="K25"/>
  <c r="T25" s="1"/>
  <c r="C26"/>
  <c r="A26" s="1"/>
  <c r="J26"/>
  <c r="K26"/>
  <c r="T26" s="1"/>
  <c r="C27"/>
  <c r="A27" s="1"/>
  <c r="K27"/>
  <c r="T27" s="1"/>
  <c r="C28"/>
  <c r="A28" s="1"/>
  <c r="J28"/>
  <c r="K28"/>
  <c r="T28" s="1"/>
  <c r="C29"/>
  <c r="A29" s="1"/>
  <c r="J29"/>
  <c r="K29"/>
  <c r="T29" s="1"/>
  <c r="C30"/>
  <c r="A30" s="1"/>
  <c r="J30"/>
  <c r="K30"/>
  <c r="T30" s="1"/>
  <c r="C31"/>
  <c r="A31" s="1"/>
  <c r="J31"/>
  <c r="K31"/>
  <c r="T31" s="1"/>
  <c r="C32"/>
  <c r="A32" s="1"/>
  <c r="J32"/>
  <c r="K32"/>
  <c r="T32" s="1"/>
  <c r="C33"/>
  <c r="A33" s="1"/>
  <c r="J33"/>
  <c r="K33"/>
  <c r="T33" s="1"/>
  <c r="C34"/>
  <c r="A34" s="1"/>
  <c r="J34"/>
  <c r="K34"/>
  <c r="T34" s="1"/>
  <c r="C35"/>
  <c r="A35" s="1"/>
  <c r="J35"/>
  <c r="K35"/>
  <c r="T35" s="1"/>
  <c r="C36"/>
  <c r="A36" s="1"/>
  <c r="J36"/>
  <c r="K36"/>
  <c r="T36" s="1"/>
  <c r="C37"/>
  <c r="A37" s="1"/>
  <c r="J37"/>
  <c r="K37"/>
  <c r="T37" s="1"/>
  <c r="C38"/>
  <c r="A38" s="1"/>
  <c r="J38"/>
  <c r="K38"/>
  <c r="T38" s="1"/>
  <c r="C39"/>
  <c r="A39" s="1"/>
  <c r="J39"/>
  <c r="K39"/>
  <c r="T39" s="1"/>
  <c r="K40"/>
  <c r="T40" s="1"/>
  <c r="C41"/>
  <c r="A41" s="1"/>
  <c r="K41"/>
  <c r="T41" s="1"/>
  <c r="K42"/>
  <c r="T42" s="1"/>
  <c r="C43"/>
  <c r="A43" s="1"/>
  <c r="K43"/>
  <c r="T43" s="1"/>
  <c r="C44"/>
  <c r="A44" s="1"/>
  <c r="K44"/>
  <c r="T44" s="1"/>
  <c r="C45"/>
  <c r="A45" s="1"/>
  <c r="J45"/>
  <c r="K45"/>
  <c r="T45" s="1"/>
  <c r="C46"/>
  <c r="A46" s="1"/>
  <c r="J46"/>
  <c r="K46"/>
  <c r="T46" s="1"/>
  <c r="C47"/>
  <c r="A47" s="1"/>
  <c r="K47"/>
  <c r="T47" s="1"/>
  <c r="K48"/>
  <c r="T48" s="1"/>
  <c r="C49"/>
  <c r="A49" s="1"/>
  <c r="K49"/>
  <c r="T49" s="1"/>
  <c r="C50"/>
  <c r="A50" s="1"/>
  <c r="J50"/>
  <c r="K50"/>
  <c r="T50" s="1"/>
  <c r="C51"/>
  <c r="A51" s="1"/>
  <c r="K51"/>
  <c r="T51" s="1"/>
  <c r="C52"/>
  <c r="A52" s="1"/>
  <c r="J52"/>
  <c r="K52"/>
  <c r="T52" s="1"/>
  <c r="C53"/>
  <c r="A53" s="1"/>
  <c r="J53"/>
  <c r="K53"/>
  <c r="T53" s="1"/>
  <c r="U9"/>
  <c r="U5"/>
  <c r="U13"/>
  <c r="U21"/>
  <c r="U29"/>
  <c r="U37"/>
  <c r="U45"/>
  <c r="U53"/>
  <c r="U8"/>
  <c r="U16"/>
  <c r="U24"/>
  <c r="U32"/>
  <c r="U40"/>
  <c r="U48"/>
  <c r="U50"/>
  <c r="U7"/>
  <c r="U15"/>
  <c r="U23"/>
  <c r="U31"/>
  <c r="U39"/>
  <c r="U47"/>
  <c r="U2"/>
  <c r="U10"/>
  <c r="U18"/>
  <c r="U26"/>
  <c r="U34"/>
  <c r="U42"/>
  <c r="U17"/>
  <c r="U25"/>
  <c r="U33"/>
  <c r="U41"/>
  <c r="U49"/>
  <c r="U4"/>
  <c r="U12"/>
  <c r="U20"/>
  <c r="U28"/>
  <c r="U36"/>
  <c r="U44"/>
  <c r="U52"/>
  <c r="U3"/>
  <c r="U11"/>
  <c r="U19"/>
  <c r="U27"/>
  <c r="U35"/>
  <c r="U43"/>
  <c r="U51"/>
  <c r="U6"/>
  <c r="U14"/>
  <c r="U22"/>
  <c r="U30"/>
  <c r="U38"/>
  <c r="U46"/>
  <c r="B18" i="47" l="1"/>
  <c r="B19" s="1"/>
  <c r="B20" i="46"/>
  <c r="B21" s="1"/>
  <c r="B17" i="45"/>
  <c r="K16"/>
  <c r="C8" i="37"/>
  <c r="A8" s="1"/>
  <c r="M48" i="23"/>
  <c r="M49"/>
  <c r="M44"/>
  <c r="J48" i="37" s="1"/>
  <c r="M47" i="23"/>
  <c r="J40" i="37"/>
  <c r="C30" i="23"/>
  <c r="M30" s="1"/>
  <c r="C27"/>
  <c r="M27" s="1"/>
  <c r="C40"/>
  <c r="M40" s="1"/>
  <c r="C38"/>
  <c r="M38" s="1"/>
  <c r="J2" i="37" s="1"/>
  <c r="C26" i="23"/>
  <c r="M26" s="1"/>
  <c r="C34"/>
  <c r="M34" s="1"/>
  <c r="C39"/>
  <c r="M39" s="1"/>
  <c r="C33"/>
  <c r="M33" s="1"/>
  <c r="J41" i="37" s="1"/>
  <c r="M14" i="23"/>
  <c r="M9"/>
  <c r="M18"/>
  <c r="M13"/>
  <c r="C21"/>
  <c r="M21" s="1"/>
  <c r="M20"/>
  <c r="M8"/>
  <c r="M11"/>
  <c r="L17" i="34"/>
  <c r="L18"/>
  <c r="L21"/>
  <c r="L8"/>
  <c r="L9"/>
  <c r="M50" i="23"/>
  <c r="M45"/>
  <c r="M53"/>
  <c r="J24" i="37"/>
  <c r="M46" i="23"/>
  <c r="M51"/>
  <c r="J51" i="37" s="1"/>
  <c r="M52" i="23"/>
  <c r="J15" i="37"/>
  <c r="C36" i="23"/>
  <c r="M36" s="1"/>
  <c r="C31"/>
  <c r="M31" s="1"/>
  <c r="C35"/>
  <c r="M35" s="1"/>
  <c r="C37"/>
  <c r="M37" s="1"/>
  <c r="C32"/>
  <c r="M32" s="1"/>
  <c r="J21" i="37" s="1"/>
  <c r="C28" i="23"/>
  <c r="M28" s="1"/>
  <c r="C29"/>
  <c r="M29" s="1"/>
  <c r="J5" i="37" s="1"/>
  <c r="J27"/>
  <c r="M19" i="23"/>
  <c r="M7"/>
  <c r="M10"/>
  <c r="C22"/>
  <c r="M22" s="1"/>
  <c r="M16"/>
  <c r="M12"/>
  <c r="J49" i="37" s="1"/>
  <c r="M15" i="23"/>
  <c r="J43" i="37" s="1"/>
  <c r="M17" i="23"/>
  <c r="L19" i="34"/>
  <c r="L16"/>
  <c r="L20"/>
  <c r="L7"/>
  <c r="B20" i="47" l="1"/>
  <c r="B21" s="1"/>
  <c r="B22" i="46"/>
  <c r="B23" s="1"/>
  <c r="K17" i="45"/>
  <c r="B18"/>
  <c r="J47" i="37"/>
  <c r="J20"/>
  <c r="J8"/>
  <c r="J44"/>
  <c r="J42"/>
  <c r="J9"/>
  <c r="B22" i="47" l="1"/>
  <c r="B24" i="46"/>
  <c r="B25" s="1"/>
  <c r="B19" i="45"/>
  <c r="K18"/>
  <c r="B23" i="47" l="1"/>
  <c r="B24" s="1"/>
  <c r="B26" i="46"/>
  <c r="K19" i="45"/>
  <c r="B20"/>
  <c r="B25" i="47" l="1"/>
  <c r="B27" i="46"/>
  <c r="B21" i="45"/>
  <c r="K20"/>
  <c r="K21" l="1"/>
  <c r="B22"/>
  <c r="B23" l="1"/>
  <c r="K22"/>
  <c r="B24" l="1"/>
  <c r="K23"/>
  <c r="K24" l="1"/>
  <c r="B25"/>
  <c r="B26" l="1"/>
  <c r="K25"/>
  <c r="B27" l="1"/>
  <c r="K26"/>
  <c r="K27" l="1"/>
  <c r="B28"/>
  <c r="B29" l="1"/>
  <c r="K28"/>
  <c r="B30" l="1"/>
  <c r="K29"/>
  <c r="K30" l="1"/>
  <c r="B31"/>
  <c r="B32" l="1"/>
  <c r="K31"/>
  <c r="B33" l="1"/>
  <c r="K32"/>
  <c r="B34" l="1"/>
  <c r="K33"/>
  <c r="K34" l="1"/>
  <c r="B35"/>
  <c r="B36" l="1"/>
  <c r="K35"/>
  <c r="B37" l="1"/>
  <c r="K36"/>
  <c r="K37" l="1"/>
  <c r="B38"/>
  <c r="B39" l="1"/>
  <c r="K38"/>
  <c r="B40" l="1"/>
  <c r="K39"/>
  <c r="K40" l="1"/>
  <c r="B41"/>
  <c r="B42" l="1"/>
  <c r="K41"/>
  <c r="K42" l="1"/>
  <c r="B43"/>
  <c r="B44" l="1"/>
  <c r="K43"/>
  <c r="K44" l="1"/>
  <c r="B45"/>
  <c r="B46" l="1"/>
  <c r="K46" s="1"/>
  <c r="K45"/>
</calcChain>
</file>

<file path=xl/sharedStrings.xml><?xml version="1.0" encoding="utf-8"?>
<sst xmlns="http://schemas.openxmlformats.org/spreadsheetml/2006/main" count="1641" uniqueCount="270">
  <si>
    <t>Cosapyl</t>
  </si>
  <si>
    <t>Clube</t>
  </si>
  <si>
    <t>Classif.</t>
  </si>
  <si>
    <t>Box</t>
  </si>
  <si>
    <t>Atleta</t>
  </si>
  <si>
    <t>Quant.</t>
  </si>
  <si>
    <t>&gt; Peça</t>
  </si>
  <si>
    <t>Peso Total</t>
  </si>
  <si>
    <t>SETOR D</t>
  </si>
  <si>
    <t>Mauá</t>
  </si>
  <si>
    <t>Brasa</t>
  </si>
  <si>
    <t>Santista</t>
  </si>
  <si>
    <t>CPEVAP</t>
  </si>
  <si>
    <t>Alexandre Iwato</t>
  </si>
  <si>
    <t>Soma</t>
  </si>
  <si>
    <t>Dirceu Augusto</t>
  </si>
  <si>
    <t>Kikue Mitake</t>
  </si>
  <si>
    <t>SETOR B</t>
  </si>
  <si>
    <t>SETOR C</t>
  </si>
  <si>
    <t>Jacinto Iwato</t>
  </si>
  <si>
    <t>Paulo Shiosi</t>
  </si>
  <si>
    <t>Claudio Iwato</t>
  </si>
  <si>
    <t>Belmiro Amarante</t>
  </si>
  <si>
    <t>Gaivota</t>
  </si>
  <si>
    <t>Paulo Mitake</t>
  </si>
  <si>
    <t>Nagamatsu Saito</t>
  </si>
  <si>
    <t>Eiko Suzukayama</t>
  </si>
  <si>
    <t>Eliana Augusto</t>
  </si>
  <si>
    <t>Karina Domiciano</t>
  </si>
  <si>
    <t>Henrique Toledo</t>
  </si>
  <si>
    <t>Jorge Hasegawa</t>
  </si>
  <si>
    <t>Kihatiro Tsuji</t>
  </si>
  <si>
    <t>Nobuhilo Watanabe</t>
  </si>
  <si>
    <t>Marcos Rosendo</t>
  </si>
  <si>
    <t>Fernando Goto</t>
  </si>
  <si>
    <t>Suzano</t>
  </si>
  <si>
    <t>Miriam Iannicelli</t>
  </si>
  <si>
    <t>Luiza Domiciano</t>
  </si>
  <si>
    <t>Douglas Aguiar</t>
  </si>
  <si>
    <t>Carlos Tanabe</t>
  </si>
  <si>
    <t>Bruno Barreto</t>
  </si>
  <si>
    <t>Nelson Prado</t>
  </si>
  <si>
    <t>Lucas Monteiro</t>
  </si>
  <si>
    <t>Robson Lucca</t>
  </si>
  <si>
    <t>Nelson Guerrero</t>
  </si>
  <si>
    <t>Sergio Shinohara</t>
  </si>
  <si>
    <t>Sergio Kobayashi</t>
  </si>
  <si>
    <t>Eduardo Shiguetomi</t>
  </si>
  <si>
    <t>Roberto Kawabe</t>
  </si>
  <si>
    <t>Jorge Loffredo</t>
  </si>
  <si>
    <t>Ricardo Cruz</t>
  </si>
  <si>
    <t>Paulo Sano</t>
  </si>
  <si>
    <t>Marcio Saito</t>
  </si>
  <si>
    <t>Carlos Cordeiro</t>
  </si>
  <si>
    <t>Werner Brunger</t>
  </si>
  <si>
    <t>Mario Suzukayama</t>
  </si>
  <si>
    <t>Luiza Sano</t>
  </si>
  <si>
    <t>Sonia Azevedo</t>
  </si>
  <si>
    <t>Toshiko Kuwatomi</t>
  </si>
  <si>
    <t>João Carlos Lages</t>
  </si>
  <si>
    <t>Mauro Tanabe</t>
  </si>
  <si>
    <t>Alexandre Picado</t>
  </si>
  <si>
    <t>Carlos Alberto Lyra</t>
  </si>
  <si>
    <t>Edgard Brasil</t>
  </si>
  <si>
    <t>Kazue Asano</t>
  </si>
  <si>
    <t>Lucas Iannicelli</t>
  </si>
  <si>
    <t>Avulso</t>
  </si>
  <si>
    <t>SETOR A</t>
  </si>
  <si>
    <t>criterios</t>
  </si>
  <si>
    <t>class</t>
  </si>
  <si>
    <t>check</t>
  </si>
  <si>
    <t>Clubes</t>
  </si>
  <si>
    <t>Guarujá</t>
  </si>
  <si>
    <t>Masculino</t>
  </si>
  <si>
    <t>MASCULINO</t>
  </si>
  <si>
    <t>Valter Iannicelli Jr</t>
  </si>
  <si>
    <t>Victor Caneo</t>
  </si>
  <si>
    <t>Lucas Venancio</t>
  </si>
  <si>
    <t>Joelder</t>
  </si>
  <si>
    <t>Fausto Lopes</t>
  </si>
  <si>
    <t>Edgard Brasil Jr.</t>
  </si>
  <si>
    <t>Fernando Bonifácio</t>
  </si>
  <si>
    <t>Lucas Nascimento Neto</t>
  </si>
  <si>
    <t>Paulo Garcia</t>
  </si>
  <si>
    <t>Ricardo Castilho</t>
  </si>
  <si>
    <t>Alexsander Albernardo</t>
  </si>
  <si>
    <t>Matheus Gonzalez</t>
  </si>
  <si>
    <t>Pedro Hermes</t>
  </si>
  <si>
    <t>Roberto Lima</t>
  </si>
  <si>
    <t>Welton Henrique</t>
  </si>
  <si>
    <t>José Eduardo Duarte</t>
  </si>
  <si>
    <t>Kleber Cardoso</t>
  </si>
  <si>
    <t>Luis C. Cavalcanti</t>
  </si>
  <si>
    <t>Manuel Américo</t>
  </si>
  <si>
    <t>Vinicius</t>
  </si>
  <si>
    <t>Wellington</t>
  </si>
  <si>
    <t>Wilson Briguenti Jr.</t>
  </si>
  <si>
    <t>Paulo Nakama</t>
  </si>
  <si>
    <t>André Rodrigues</t>
  </si>
  <si>
    <t>Carlos Loureiro</t>
  </si>
  <si>
    <t>Celso Calabrez</t>
  </si>
  <si>
    <t>Douglas Gonçalves Jr.</t>
  </si>
  <si>
    <t>Eylardo do Carmo</t>
  </si>
  <si>
    <t>Rafael Gagliotti</t>
  </si>
  <si>
    <t>Rafael Marini</t>
  </si>
  <si>
    <t>MASTER</t>
  </si>
  <si>
    <t>SETOR E</t>
  </si>
  <si>
    <t>SETOR F</t>
  </si>
  <si>
    <t>Roberto Lira</t>
  </si>
  <si>
    <t>José Benedito Marques</t>
  </si>
  <si>
    <t>Alcindo Bandiera</t>
  </si>
  <si>
    <t>Dirceu Gonzalez</t>
  </si>
  <si>
    <t>Hiroshi Shigueoka</t>
  </si>
  <si>
    <t>Milton Nakahara</t>
  </si>
  <si>
    <t>Arnaldo Policastro</t>
  </si>
  <si>
    <t>Nelson de Melo</t>
  </si>
  <si>
    <t>Francisco Monter Jr.</t>
  </si>
  <si>
    <t>Silvio da Silva</t>
  </si>
  <si>
    <t>Antonio Gonçalves</t>
  </si>
  <si>
    <t>José Batista Barbosa</t>
  </si>
  <si>
    <t>José Carlos Jordão</t>
  </si>
  <si>
    <t>Francisco de Oliveira</t>
  </si>
  <si>
    <t>Orlando Ferreira</t>
  </si>
  <si>
    <t>Valdir Olivieri</t>
  </si>
  <si>
    <t>Francisco Assis</t>
  </si>
  <si>
    <t>Carlos Alberto Sá</t>
  </si>
  <si>
    <t>Celso Mário Mathias</t>
  </si>
  <si>
    <t>Valdecir Antoniacci</t>
  </si>
  <si>
    <t>Valderly Alvarez</t>
  </si>
  <si>
    <t>Leonardo Barbosa</t>
  </si>
  <si>
    <t>Bryan Lima</t>
  </si>
  <si>
    <t>Pedro Henrique</t>
  </si>
  <si>
    <t>SETOR G</t>
  </si>
  <si>
    <t>Amélia Matsuo</t>
  </si>
  <si>
    <t>Marta Xavier</t>
  </si>
  <si>
    <t>Branca da Silva</t>
  </si>
  <si>
    <t>Lais dos Santos</t>
  </si>
  <si>
    <t>Marcia Numata</t>
  </si>
  <si>
    <t>Mariza Hasegawa</t>
  </si>
  <si>
    <t>Dulce</t>
  </si>
  <si>
    <t>Francie Guerrero</t>
  </si>
  <si>
    <t>SETOR H</t>
  </si>
  <si>
    <t>SETOR I</t>
  </si>
  <si>
    <t>Master</t>
  </si>
  <si>
    <t>Juvenil</t>
  </si>
  <si>
    <t>Feminino</t>
  </si>
  <si>
    <t>Categoria</t>
  </si>
  <si>
    <t>PROVA 1</t>
  </si>
  <si>
    <t>PROVA 2</t>
  </si>
  <si>
    <t>PROVA 3</t>
  </si>
  <si>
    <t>PROVA 4</t>
  </si>
  <si>
    <t>PROVA 5</t>
  </si>
  <si>
    <t>COSAPYL</t>
  </si>
  <si>
    <t>RANK</t>
  </si>
  <si>
    <t>Chave</t>
  </si>
  <si>
    <t>CAMPEONATO PAULISTA DE PESCA DE 2018 -  SORTEIO TIPO 1</t>
  </si>
  <si>
    <t>Boxe</t>
  </si>
  <si>
    <t>AUSENTE</t>
  </si>
  <si>
    <t>AUSENCIA</t>
  </si>
  <si>
    <t>CLASSIFICAÇÃO SETOR MASTER</t>
  </si>
  <si>
    <t>Hugo Nozaki</t>
  </si>
  <si>
    <t>Arnaldo Biloti</t>
  </si>
  <si>
    <t>Caçapava</t>
  </si>
  <si>
    <t>Coluna1</t>
  </si>
  <si>
    <t>Francisco Monter Jr</t>
  </si>
  <si>
    <t>Paulo Roberto Garcia</t>
  </si>
  <si>
    <t>Valney Lima</t>
  </si>
  <si>
    <t>Paulo Roberto Sano</t>
  </si>
  <si>
    <t>Augusto Iwato</t>
  </si>
  <si>
    <t>Valter Iannicelli</t>
  </si>
  <si>
    <t>Ademir da Silva Santos</t>
  </si>
  <si>
    <t>Clayton Ré</t>
  </si>
  <si>
    <t>Jonas Batista da Cunha</t>
  </si>
  <si>
    <t>Rodrigo Kawashima</t>
  </si>
  <si>
    <t>Eduardo Iannicelli</t>
  </si>
  <si>
    <t>Marcio Kazuo Saito</t>
  </si>
  <si>
    <t>CLASSIFICAÇÃO SETOR MASULINO</t>
  </si>
  <si>
    <t>CLASSIFICAÇÃO SETOR  FEMININO</t>
  </si>
  <si>
    <t>1ª Prova do Campeonato Paulista de Pesca 2023</t>
  </si>
  <si>
    <t>19/03/2023 - MASSAGUAÇU</t>
  </si>
  <si>
    <t>Demetrio Gonçalves da Silva</t>
  </si>
  <si>
    <t>Jonas Caccuri Soares</t>
  </si>
  <si>
    <t>Roberto Watanabe</t>
  </si>
  <si>
    <t>Ausente</t>
  </si>
  <si>
    <t xml:space="preserve">Suzanpesca </t>
  </si>
  <si>
    <t>Mario Shigueo Shiotsuka</t>
  </si>
  <si>
    <t>Randal Toledo</t>
  </si>
  <si>
    <t>José Carlos Carramate</t>
  </si>
  <si>
    <t>Jorge Miguel Loffredo</t>
  </si>
  <si>
    <t>Suzanpesca</t>
  </si>
  <si>
    <t>Carlos Henrique Cordeiro</t>
  </si>
  <si>
    <t>João Batista dos Santos</t>
  </si>
  <si>
    <t>Valdecir Stucchi Antoniassi</t>
  </si>
  <si>
    <t>Watson Massayuki Kuratani</t>
  </si>
  <si>
    <t>CLASSIFICAÇÃO SETOR SENIOR</t>
  </si>
  <si>
    <t>Wanderly Nelci da Silva</t>
  </si>
  <si>
    <t>Sergio Koayashi</t>
  </si>
  <si>
    <t>Edgard Ferreira Brasil</t>
  </si>
  <si>
    <t>A . Fernando Bonifácio</t>
  </si>
  <si>
    <t>Humberto de Oliveira</t>
  </si>
  <si>
    <t>Orlando Ferreira dos Santos</t>
  </si>
  <si>
    <t>José Francisco Y. Rocha</t>
  </si>
  <si>
    <t>Mauro Takase</t>
  </si>
  <si>
    <t>19/03/2023 - MASSAGUACU</t>
  </si>
  <si>
    <t>Lucas Venancio da Silva</t>
  </si>
  <si>
    <t>Beto Rossi</t>
  </si>
  <si>
    <t>Marcelo Ekuni</t>
  </si>
  <si>
    <t>Edgard Ferreira Brasil Júnior</t>
  </si>
  <si>
    <t>André Arouca</t>
  </si>
  <si>
    <t>Vinicius Silva</t>
  </si>
  <si>
    <t>Henrique Fonseca</t>
  </si>
  <si>
    <t>Ricardo Rodrigues</t>
  </si>
  <si>
    <t>Luiz José Filho</t>
  </si>
  <si>
    <t>Lucas Santos</t>
  </si>
  <si>
    <t>Alexandre José Picado</t>
  </si>
  <si>
    <t>Eduardo T. Shiguetomi</t>
  </si>
  <si>
    <t>Marcio Vinicius S. Agostinho</t>
  </si>
  <si>
    <t>Antelino Alencar Dores Junior</t>
  </si>
  <si>
    <t>Hugo Wu Chuan Cheng</t>
  </si>
  <si>
    <t>Pedro Henrique Vaukaskas</t>
  </si>
  <si>
    <t>Jorge Henrique Leitão</t>
  </si>
  <si>
    <t>Marcos Shiguetomi</t>
  </si>
  <si>
    <t>Renan Santos</t>
  </si>
  <si>
    <t>Adriano Marques da Luz</t>
  </si>
  <si>
    <t>Willian Alberto dos Santos</t>
  </si>
  <si>
    <t>Walter Muniz</t>
  </si>
  <si>
    <t>Sérgio Roberto Spínola</t>
  </si>
  <si>
    <t>Bruno Mota</t>
  </si>
  <si>
    <t>Wendel Domingues</t>
  </si>
  <si>
    <t>SETOR J</t>
  </si>
  <si>
    <t>Laís dos Santos</t>
  </si>
  <si>
    <t>Helena Hungaro</t>
  </si>
  <si>
    <t>Carla dos Santos</t>
  </si>
  <si>
    <t>Mirian Iannicelli</t>
  </si>
  <si>
    <t>Luiza S. Shinohara Sano</t>
  </si>
  <si>
    <t>Tomiko Inomata</t>
  </si>
  <si>
    <t>Sefora Costa</t>
  </si>
  <si>
    <t>Marcia Hiromi Numata</t>
  </si>
  <si>
    <t>Joelma Klapowsko</t>
  </si>
  <si>
    <t>Eucida Maia</t>
  </si>
  <si>
    <t>INTERCLUBE MASCULINO</t>
  </si>
  <si>
    <t>Nelson Aparecido Prado</t>
  </si>
  <si>
    <t>INTERCLUBES MASCULINO:</t>
  </si>
  <si>
    <t>CLUBE</t>
  </si>
  <si>
    <t>PONTOS</t>
  </si>
  <si>
    <t>CLASSIF</t>
  </si>
  <si>
    <t>INTERCLUBE MASTER</t>
  </si>
  <si>
    <t>INTERCLUBES MASTER:</t>
  </si>
  <si>
    <t>INTERCLUBE SENIOR</t>
  </si>
  <si>
    <t>INTERCLUBE FEMININO</t>
  </si>
  <si>
    <t>INTERCLUBES FEMIINO:</t>
  </si>
  <si>
    <t>DESEMP.</t>
  </si>
  <si>
    <t>32 peças</t>
  </si>
  <si>
    <t>31 peças</t>
  </si>
  <si>
    <t>CATEGORIA</t>
  </si>
  <si>
    <t>INTERCLUBE GERAL</t>
  </si>
  <si>
    <t>soma</t>
  </si>
  <si>
    <t>CLASS</t>
  </si>
  <si>
    <t>Senior</t>
  </si>
  <si>
    <t>INTERCLUBES SENIOR:</t>
  </si>
  <si>
    <t>( - ) Carvão</t>
  </si>
  <si>
    <t>Pontuação final</t>
  </si>
  <si>
    <t>Geral</t>
  </si>
  <si>
    <t>Classif</t>
  </si>
  <si>
    <t>Setor</t>
  </si>
  <si>
    <t>CLASSIFICAÇÃO GERAL MASTER</t>
  </si>
  <si>
    <t>CLASSIFICAÇÃO GERAL MASCULINO</t>
  </si>
  <si>
    <t>CLASSIFICAÇÃO GERAL SENIOR</t>
  </si>
  <si>
    <t>CLASSIFICAÇÃO GERAL FEMININO</t>
  </si>
  <si>
    <t>João P. Rossi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</si>
</sst>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#,##0.0000"/>
  </numFmts>
  <fonts count="27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9"/>
      <color rgb="FF000000"/>
      <name val="Arial Bold"/>
    </font>
    <font>
      <sz val="13"/>
      <color rgb="FF000000"/>
      <name val="Arial Bold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4"/>
      <name val="Arial"/>
    </font>
    <font>
      <sz val="14"/>
      <name val="Arial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2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/>
    <xf numFmtId="14" fontId="5" fillId="2" borderId="0" xfId="0" applyNumberFormat="1" applyFont="1" applyFill="1" applyAlignment="1"/>
    <xf numFmtId="0" fontId="5" fillId="2" borderId="0" xfId="0" applyFont="1" applyFill="1" applyAlignment="1"/>
    <xf numFmtId="0" fontId="3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164" fontId="0" fillId="0" borderId="2" xfId="0" applyNumberFormat="1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right"/>
    </xf>
    <xf numFmtId="0" fontId="3" fillId="3" borderId="6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49" fontId="11" fillId="5" borderId="8" xfId="2" applyNumberFormat="1" applyFont="1" applyFill="1" applyBorder="1" applyAlignment="1">
      <alignment horizontal="center" vertical="center"/>
    </xf>
    <xf numFmtId="49" fontId="11" fillId="0" borderId="9" xfId="2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49" fontId="13" fillId="0" borderId="14" xfId="2" applyNumberFormat="1" applyFont="1" applyBorder="1" applyAlignment="1">
      <alignment horizontal="center" vertical="center"/>
    </xf>
    <xf numFmtId="49" fontId="13" fillId="0" borderId="15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0" xfId="2" applyNumberFormat="1" applyFont="1" applyFill="1"/>
    <xf numFmtId="0" fontId="10" fillId="0" borderId="0" xfId="2" applyFill="1"/>
    <xf numFmtId="0" fontId="0" fillId="0" borderId="0" xfId="0" applyFill="1"/>
    <xf numFmtId="0" fontId="10" fillId="0" borderId="0" xfId="2"/>
    <xf numFmtId="49" fontId="14" fillId="0" borderId="0" xfId="2" applyNumberFormat="1" applyFont="1"/>
    <xf numFmtId="49" fontId="11" fillId="0" borderId="0" xfId="2" applyNumberFormat="1" applyFont="1"/>
    <xf numFmtId="1" fontId="11" fillId="0" borderId="0" xfId="2" applyNumberFormat="1" applyFont="1"/>
    <xf numFmtId="49" fontId="15" fillId="0" borderId="0" xfId="2" applyNumberFormat="1" applyFont="1" applyAlignment="1"/>
    <xf numFmtId="49" fontId="14" fillId="0" borderId="0" xfId="2" applyNumberFormat="1" applyFont="1" applyAlignment="1"/>
    <xf numFmtId="49" fontId="11" fillId="0" borderId="0" xfId="2" applyNumberFormat="1" applyFont="1" applyAlignment="1"/>
    <xf numFmtId="1" fontId="11" fillId="0" borderId="0" xfId="2" applyNumberFormat="1" applyFont="1" applyAlignment="1"/>
    <xf numFmtId="49" fontId="11" fillId="7" borderId="0" xfId="2" applyNumberFormat="1" applyFont="1" applyFill="1"/>
    <xf numFmtId="49" fontId="11" fillId="0" borderId="0" xfId="2" applyNumberFormat="1" applyFont="1" applyFill="1" applyAlignment="1"/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0" borderId="1" xfId="0" applyFont="1" applyBorder="1"/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0" fontId="1" fillId="0" borderId="0" xfId="0" applyFont="1"/>
    <xf numFmtId="0" fontId="16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 vertical="center"/>
    </xf>
    <xf numFmtId="1" fontId="19" fillId="2" borderId="1" xfId="0" quotePrefix="1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vertical="center"/>
    </xf>
    <xf numFmtId="1" fontId="18" fillId="2" borderId="1" xfId="0" applyNumberFormat="1" applyFont="1" applyFill="1" applyBorder="1" applyAlignment="1">
      <alignment horizontal="center" vertical="center"/>
    </xf>
    <xf numFmtId="164" fontId="19" fillId="4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9" fillId="0" borderId="1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19" fillId="0" borderId="0" xfId="0" applyFont="1" applyBorder="1" applyAlignment="1">
      <alignment horizontal="left"/>
    </xf>
    <xf numFmtId="0" fontId="19" fillId="0" borderId="1" xfId="0" applyFont="1" applyBorder="1"/>
    <xf numFmtId="0" fontId="5" fillId="2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1" fontId="21" fillId="2" borderId="1" xfId="0" applyNumberFormat="1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21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1" fillId="0" borderId="1" xfId="0" applyFont="1" applyBorder="1"/>
    <xf numFmtId="0" fontId="21" fillId="2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1" fontId="21" fillId="2" borderId="1" xfId="0" quotePrefix="1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center" vertical="center"/>
    </xf>
    <xf numFmtId="164" fontId="21" fillId="4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/>
    </xf>
    <xf numFmtId="165" fontId="1" fillId="2" borderId="1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16" fillId="0" borderId="1" xfId="0" applyFont="1" applyBorder="1"/>
    <xf numFmtId="165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textRotation="90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8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 vertical="center" textRotation="90"/>
    </xf>
    <xf numFmtId="0" fontId="6" fillId="2" borderId="0" xfId="0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3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center" vertical="center"/>
    </xf>
    <xf numFmtId="0" fontId="17" fillId="9" borderId="17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23" fillId="2" borderId="21" xfId="0" applyNumberFormat="1" applyFont="1" applyFill="1" applyBorder="1" applyAlignment="1">
      <alignment horizontal="center" vertical="center"/>
    </xf>
    <xf numFmtId="0" fontId="24" fillId="2" borderId="18" xfId="0" applyNumberFormat="1" applyFont="1" applyFill="1" applyBorder="1" applyAlignment="1">
      <alignment horizontal="center"/>
    </xf>
    <xf numFmtId="0" fontId="24" fillId="2" borderId="18" xfId="0" applyFont="1" applyFill="1" applyBorder="1" applyAlignment="1">
      <alignment horizontal="left"/>
    </xf>
    <xf numFmtId="0" fontId="24" fillId="2" borderId="18" xfId="0" applyFont="1" applyFill="1" applyBorder="1" applyAlignment="1">
      <alignment horizontal="center"/>
    </xf>
    <xf numFmtId="0" fontId="24" fillId="2" borderId="18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3" fontId="24" fillId="4" borderId="18" xfId="0" applyNumberFormat="1" applyFont="1" applyFill="1" applyBorder="1" applyAlignment="1">
      <alignment horizontal="center" vertical="center"/>
    </xf>
    <xf numFmtId="2" fontId="23" fillId="2" borderId="18" xfId="0" applyNumberFormat="1" applyFont="1" applyFill="1" applyBorder="1" applyAlignment="1">
      <alignment vertical="center"/>
    </xf>
    <xf numFmtId="1" fontId="23" fillId="2" borderId="18" xfId="0" applyNumberFormat="1" applyFont="1" applyFill="1" applyBorder="1" applyAlignment="1">
      <alignment horizontal="center" vertical="center"/>
    </xf>
    <xf numFmtId="164" fontId="24" fillId="4" borderId="18" xfId="0" applyNumberFormat="1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0" fontId="5" fillId="2" borderId="21" xfId="0" applyNumberFormat="1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left"/>
    </xf>
    <xf numFmtId="0" fontId="21" fillId="2" borderId="18" xfId="0" applyFont="1" applyFill="1" applyBorder="1" applyAlignment="1">
      <alignment horizontal="center"/>
    </xf>
    <xf numFmtId="0" fontId="21" fillId="2" borderId="18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3" fontId="21" fillId="4" borderId="18" xfId="0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vertical="center"/>
    </xf>
    <xf numFmtId="1" fontId="5" fillId="2" borderId="18" xfId="0" applyNumberFormat="1" applyFont="1" applyFill="1" applyBorder="1" applyAlignment="1">
      <alignment horizontal="center" vertical="center"/>
    </xf>
    <xf numFmtId="164" fontId="21" fillId="4" borderId="18" xfId="0" applyNumberFormat="1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vertical="center"/>
    </xf>
    <xf numFmtId="0" fontId="18" fillId="2" borderId="21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left"/>
    </xf>
    <xf numFmtId="0" fontId="19" fillId="2" borderId="18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3" fontId="19" fillId="4" borderId="18" xfId="0" applyNumberFormat="1" applyFont="1" applyFill="1" applyBorder="1" applyAlignment="1">
      <alignment horizontal="center" vertical="center"/>
    </xf>
    <xf numFmtId="2" fontId="18" fillId="2" borderId="18" xfId="0" applyNumberFormat="1" applyFont="1" applyFill="1" applyBorder="1" applyAlignment="1">
      <alignment vertical="center"/>
    </xf>
    <xf numFmtId="1" fontId="18" fillId="2" borderId="18" xfId="0" applyNumberFormat="1" applyFont="1" applyFill="1" applyBorder="1" applyAlignment="1">
      <alignment horizontal="center" vertical="center"/>
    </xf>
    <xf numFmtId="164" fontId="19" fillId="4" borderId="18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left" vertical="center"/>
    </xf>
    <xf numFmtId="1" fontId="5" fillId="2" borderId="22" xfId="0" applyNumberFormat="1" applyFont="1" applyFill="1" applyBorder="1" applyAlignment="1">
      <alignment horizontal="center" vertical="center"/>
    </xf>
    <xf numFmtId="164" fontId="21" fillId="4" borderId="2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19" fillId="0" borderId="1" xfId="0" applyNumberFormat="1" applyFont="1" applyBorder="1"/>
    <xf numFmtId="164" fontId="19" fillId="0" borderId="0" xfId="0" applyNumberFormat="1" applyFont="1" applyBorder="1"/>
    <xf numFmtId="0" fontId="0" fillId="0" borderId="13" xfId="0" applyBorder="1"/>
    <xf numFmtId="0" fontId="0" fillId="0" borderId="6" xfId="0" applyBorder="1"/>
    <xf numFmtId="165" fontId="22" fillId="0" borderId="1" xfId="0" applyNumberFormat="1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26" fillId="3" borderId="1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/>
    </xf>
    <xf numFmtId="1" fontId="25" fillId="2" borderId="1" xfId="0" applyNumberFormat="1" applyFont="1" applyFill="1" applyBorder="1" applyAlignment="1">
      <alignment horizontal="center" vertical="center"/>
    </xf>
    <xf numFmtId="164" fontId="20" fillId="4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" fontId="16" fillId="2" borderId="1" xfId="0" quotePrefix="1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5" fillId="2" borderId="24" xfId="0" applyFont="1" applyFill="1" applyBorder="1" applyAlignment="1">
      <alignment horizontal="center" vertical="center"/>
    </xf>
    <xf numFmtId="1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center"/>
    </xf>
    <xf numFmtId="164" fontId="20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Porcentagem 2" xfId="3"/>
  </cellStyles>
  <dxfs count="2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border diagonalUp="0" diagonalDown="0"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ables/table1.xml><?xml version="1.0" encoding="utf-8"?>
<table xmlns="http://schemas.openxmlformats.org/spreadsheetml/2006/main" id="1" name="Masculino_A" displayName="Masculino_A" ref="C6:O22" totalsRowShown="0" headerRowDxfId="265" dataDxfId="263" headerRowBorderDxfId="264" tableBorderDxfId="262" totalsRowBorderDxfId="261">
  <autoFilter ref="C6:O22"/>
  <sortState ref="C7:O22">
    <sortCondition descending="1" ref="K7:K22"/>
  </sortState>
  <tableColumns count="13">
    <tableColumn id="1" name="Classif." dataDxfId="260">
      <calculatedColumnFormula>IF($L7="","",RANK($L7,$L$7:$L$22,0))</calculatedColumnFormula>
    </tableColumn>
    <tableColumn id="2" name="Box" dataDxfId="259"/>
    <tableColumn id="12" name="Atleta" dataDxfId="258"/>
    <tableColumn id="3" name="Clube" dataDxfId="257"/>
    <tableColumn id="4" name="check" dataDxfId="256"/>
    <tableColumn id="5" name="Quant." dataDxfId="255"/>
    <tableColumn id="6" name="Peso Total" dataDxfId="254"/>
    <tableColumn id="7" name="&gt; Peça" dataDxfId="253"/>
    <tableColumn id="8" name="Soma" dataDxfId="252">
      <calculatedColumnFormula>H7*20+I7</calculatedColumnFormula>
    </tableColumn>
    <tableColumn id="9" name="criterios" dataDxfId="251">
      <calculatedColumnFormula>IF(K7="","",(TEXT(K7,"0000")&amp;TEXT(H7,"000")&amp;TEXT(I7,"00000")&amp;TEXT(J7,"0000"))*1)</calculatedColumnFormula>
    </tableColumn>
    <tableColumn id="11" name="class" dataDxfId="250">
      <calculatedColumnFormula>C7</calculatedColumnFormula>
    </tableColumn>
    <tableColumn id="10" name="Cosapyl" dataDxfId="249"/>
    <tableColumn id="13" name="AUSENTE" dataDxfId="24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9" name="Masculino_B" displayName="Masculino_B" ref="C25:O41" totalsRowCount="1" headerRowDxfId="247" dataDxfId="245" headerRowBorderDxfId="246" tableBorderDxfId="244" totalsRowBorderDxfId="243">
  <autoFilter ref="C25:O41"/>
  <sortState ref="C26:O41">
    <sortCondition descending="1" ref="K26:K41"/>
  </sortState>
  <tableColumns count="13">
    <tableColumn id="1" name="Classif." dataDxfId="242" totalsRowDxfId="103">
      <calculatedColumnFormula>IF($L26="","",RANK($L26,$L$26:$L$40,0))</calculatedColumnFormula>
    </tableColumn>
    <tableColumn id="2" name="Box" dataDxfId="241" totalsRowDxfId="102"/>
    <tableColumn id="12" name="Atleta" dataDxfId="240" totalsRowDxfId="101"/>
    <tableColumn id="3" name="Clube" dataDxfId="239" totalsRowDxfId="100"/>
    <tableColumn id="4" name="check" dataDxfId="238" totalsRowDxfId="99">
      <calculatedColumnFormula>$B$25</calculatedColumnFormula>
    </tableColumn>
    <tableColumn id="5" name="Quant." totalsRowFunction="sum" dataDxfId="237" totalsRowDxfId="98"/>
    <tableColumn id="6" name="Peso Total" totalsRowFunction="sum" dataDxfId="236" totalsRowDxfId="97"/>
    <tableColumn id="7" name="&gt; Peça" dataDxfId="235" totalsRowDxfId="96"/>
    <tableColumn id="8" name="Soma" dataDxfId="234" totalsRowDxfId="95">
      <calculatedColumnFormula>H26*20+I26</calculatedColumnFormula>
    </tableColumn>
    <tableColumn id="9" name="criterios" dataDxfId="233" totalsRowDxfId="94">
      <calculatedColumnFormula>IF(K26="","",(TEXT(K26,"0000")&amp;TEXT(H26,"000")&amp;TEXT(I26,"00000")&amp;TEXT(J26,"0000"))*1)</calculatedColumnFormula>
    </tableColumn>
    <tableColumn id="11" name="class" dataDxfId="232" totalsRowDxfId="93">
      <calculatedColumnFormula>C26</calculatedColumnFormula>
    </tableColumn>
    <tableColumn id="10" name="Cosapyl" dataDxfId="231" totalsRowDxfId="92"/>
    <tableColumn id="13" name="AUSENTE" dataDxfId="230" totalsRowDxfId="9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0" name="Masculino_C" displayName="Masculino_C" ref="C43:O59" totalsRowCount="1" headerRowDxfId="229" dataDxfId="227" headerRowBorderDxfId="228" tableBorderDxfId="226" totalsRowBorderDxfId="225">
  <autoFilter ref="C43:O59"/>
  <sortState ref="C44:O59">
    <sortCondition descending="1" ref="K44:K59"/>
  </sortState>
  <tableColumns count="13">
    <tableColumn id="1" name="Classif." dataDxfId="224" totalsRowDxfId="12"/>
    <tableColumn id="2" name="Box" dataDxfId="223" totalsRowDxfId="11"/>
    <tableColumn id="12" name="Atleta" dataDxfId="222" totalsRowDxfId="10"/>
    <tableColumn id="3" name="Clube" dataDxfId="221" totalsRowDxfId="9"/>
    <tableColumn id="4" name="check" dataDxfId="220" totalsRowDxfId="8">
      <calculatedColumnFormula>$B$43</calculatedColumnFormula>
    </tableColumn>
    <tableColumn id="5" name="Quant." totalsRowFunction="sum" dataDxfId="219" totalsRowDxfId="7"/>
    <tableColumn id="6" name="Peso Total" totalsRowFunction="sum" dataDxfId="218" totalsRowDxfId="6"/>
    <tableColumn id="7" name="&gt; Peça" dataDxfId="217" totalsRowDxfId="5"/>
    <tableColumn id="8" name="Soma" dataDxfId="216" totalsRowDxfId="4">
      <calculatedColumnFormula>H44*20+I44</calculatedColumnFormula>
    </tableColumn>
    <tableColumn id="9" name="criterios" dataDxfId="215" totalsRowDxfId="3">
      <calculatedColumnFormula>IF(K44="","",(TEXT(K44,"0000")&amp;TEXT(H44,"000")&amp;TEXT(I44,"00000")&amp;TEXT(J44,"0000"))*1)</calculatedColumnFormula>
    </tableColumn>
    <tableColumn id="11" name="class" dataDxfId="214" totalsRowDxfId="2">
      <calculatedColumnFormula>C44</calculatedColumnFormula>
    </tableColumn>
    <tableColumn id="10" name="Cosapyl" dataDxfId="213" totalsRowDxfId="1"/>
    <tableColumn id="13" name="AUSENTE" dataDxfId="212" totalsRowDxfId="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1" name="Master_D" displayName="Master_D" ref="B6:N16" totalsRowShown="0" headerRowDxfId="211" dataDxfId="209" headerRowBorderDxfId="210" tableBorderDxfId="208" totalsRowBorderDxfId="207">
  <autoFilter ref="B6:N16"/>
  <sortState ref="B7:N16">
    <sortCondition descending="1" ref="J7:J16"/>
  </sortState>
  <tableColumns count="13">
    <tableColumn id="1" name="Classif." dataDxfId="206"/>
    <tableColumn id="2" name="Box" dataDxfId="205"/>
    <tableColumn id="12" name="Atleta" dataDxfId="204"/>
    <tableColumn id="3" name="Clube" dataDxfId="203"/>
    <tableColumn id="4" name="check" dataDxfId="202">
      <calculatedColumnFormula>$A$6</calculatedColumnFormula>
    </tableColumn>
    <tableColumn id="5" name="Quant." dataDxfId="201"/>
    <tableColumn id="6" name="Peso Total" dataDxfId="200"/>
    <tableColumn id="7" name="&gt; Peça" dataDxfId="199"/>
    <tableColumn id="8" name="Soma" dataDxfId="198">
      <calculatedColumnFormula>G7*20+H7</calculatedColumnFormula>
    </tableColumn>
    <tableColumn id="9" name="Coluna1" dataDxfId="197"/>
    <tableColumn id="11" name="class" dataDxfId="196">
      <calculatedColumnFormula>B7</calculatedColumnFormula>
    </tableColumn>
    <tableColumn id="10" name="Cosapyl" dataDxfId="195"/>
    <tableColumn id="13" name="AUSENTE" dataDxfId="194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2" name="Master_E" displayName="Master_E" ref="B19:N29" totalsRowShown="0" headerRowDxfId="193" dataDxfId="191" headerRowBorderDxfId="192" tableBorderDxfId="190" totalsRowBorderDxfId="189">
  <autoFilter ref="B19:N29"/>
  <sortState ref="B20:N29">
    <sortCondition descending="1" ref="J20:J29"/>
  </sortState>
  <tableColumns count="13">
    <tableColumn id="1" name="Classif." dataDxfId="188"/>
    <tableColumn id="2" name="Box" dataDxfId="187"/>
    <tableColumn id="12" name="Atleta" dataDxfId="186"/>
    <tableColumn id="3" name="Clube" dataDxfId="185"/>
    <tableColumn id="4" name="check" dataDxfId="184">
      <calculatedColumnFormula>$A$19</calculatedColumnFormula>
    </tableColumn>
    <tableColumn id="5" name="Quant." dataDxfId="183"/>
    <tableColumn id="6" name="Peso Total" dataDxfId="182"/>
    <tableColumn id="7" name="&gt; Peça" dataDxfId="181"/>
    <tableColumn id="8" name="Soma" dataDxfId="180">
      <calculatedColumnFormula>G20*20+H20</calculatedColumnFormula>
    </tableColumn>
    <tableColumn id="9" name="Coluna1" dataDxfId="179"/>
    <tableColumn id="11" name="class" dataDxfId="178">
      <calculatedColumnFormula>B20</calculatedColumnFormula>
    </tableColumn>
    <tableColumn id="10" name="Cosapyl" dataDxfId="177"/>
    <tableColumn id="13" name="AUSENTE" dataDxfId="17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2" name="Master_D3" displayName="Master_D3" ref="B6:N16" totalsRowShown="0" headerRowDxfId="175" dataDxfId="173" headerRowBorderDxfId="174" tableBorderDxfId="172" totalsRowBorderDxfId="171">
  <autoFilter ref="B6:N16"/>
  <sortState ref="B7:N16">
    <sortCondition descending="1" ref="J7:J16"/>
  </sortState>
  <tableColumns count="13">
    <tableColumn id="1" name="Classif." dataDxfId="170"/>
    <tableColumn id="2" name="Box" dataDxfId="169"/>
    <tableColumn id="12" name="Atleta" dataDxfId="168"/>
    <tableColumn id="3" name="Clube" dataDxfId="167"/>
    <tableColumn id="4" name="check" dataDxfId="166">
      <calculatedColumnFormula>$A$6</calculatedColumnFormula>
    </tableColumn>
    <tableColumn id="5" name="Quant." dataDxfId="165"/>
    <tableColumn id="6" name="Peso Total" dataDxfId="164"/>
    <tableColumn id="7" name="&gt; Peça" dataDxfId="163"/>
    <tableColumn id="8" name="Soma" dataDxfId="162">
      <calculatedColumnFormula>G7*20+H7</calculatedColumnFormula>
    </tableColumn>
    <tableColumn id="9" name="Coluna1" dataDxfId="161"/>
    <tableColumn id="11" name="class" dataDxfId="160">
      <calculatedColumnFormula>B7</calculatedColumnFormula>
    </tableColumn>
    <tableColumn id="10" name="Cosapyl" dataDxfId="159"/>
    <tableColumn id="13" name="AUSENTE" dataDxfId="15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3" name="Master_E4" displayName="Master_E4" ref="B19:N30" totalsRowCount="1" headerRowDxfId="157" dataDxfId="155" headerRowBorderDxfId="156" tableBorderDxfId="154" totalsRowBorderDxfId="153">
  <autoFilter ref="B19:N30"/>
  <sortState ref="B20:N29">
    <sortCondition descending="1" ref="J20:J29"/>
  </sortState>
  <tableColumns count="13">
    <tableColumn id="1" name="Classif." dataDxfId="152" totalsRowDxfId="90"/>
    <tableColumn id="2" name="Box" dataDxfId="151" totalsRowDxfId="89"/>
    <tableColumn id="12" name="Atleta" dataDxfId="150" totalsRowDxfId="88"/>
    <tableColumn id="3" name="Clube" dataDxfId="149" totalsRowDxfId="87"/>
    <tableColumn id="4" name="check" dataDxfId="148" totalsRowDxfId="86">
      <calculatedColumnFormula>$A$19</calculatedColumnFormula>
    </tableColumn>
    <tableColumn id="5" name="Quant." totalsRowFunction="sum" dataDxfId="147" totalsRowDxfId="79"/>
    <tableColumn id="6" name="Peso Total" totalsRowFunction="sum" dataDxfId="146" totalsRowDxfId="78"/>
    <tableColumn id="7" name="&gt; Peça" dataDxfId="145" totalsRowDxfId="85"/>
    <tableColumn id="8" name="Soma" dataDxfId="144" totalsRowDxfId="84">
      <calculatedColumnFormula>G20*20+H20</calculatedColumnFormula>
    </tableColumn>
    <tableColumn id="9" name="Coluna1" dataDxfId="143" totalsRowDxfId="83"/>
    <tableColumn id="11" name="class" dataDxfId="142" totalsRowDxfId="82">
      <calculatedColumnFormula>B20</calculatedColumnFormula>
    </tableColumn>
    <tableColumn id="10" name="Cosapyl" dataDxfId="141" totalsRowDxfId="81"/>
    <tableColumn id="13" name="AUSENTE" dataDxfId="140" totalsRowDxfId="8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14" name="Feminino_H" displayName="Feminino_H" ref="B6:N13" totalsRowCount="1" headerRowDxfId="139" dataDxfId="137" headerRowBorderDxfId="138" tableBorderDxfId="136" totalsRowBorderDxfId="135">
  <autoFilter ref="B6:N13"/>
  <sortState ref="B7:N13">
    <sortCondition descending="1" ref="J7:J13"/>
  </sortState>
  <tableColumns count="13">
    <tableColumn id="1" name="Classif." dataDxfId="134" totalsRowDxfId="77"/>
    <tableColumn id="2" name="Box" dataDxfId="133" totalsRowDxfId="76"/>
    <tableColumn id="12" name="Atleta" dataDxfId="132" totalsRowDxfId="75"/>
    <tableColumn id="3" name="Clube" dataDxfId="131" totalsRowDxfId="74"/>
    <tableColumn id="4" name="check" dataDxfId="130" totalsRowDxfId="73"/>
    <tableColumn id="5" name="Quant." totalsRowFunction="sum" dataDxfId="129" totalsRowDxfId="72"/>
    <tableColumn id="6" name="Peso Total" totalsRowFunction="sum" dataDxfId="128" totalsRowDxfId="71"/>
    <tableColumn id="7" name="&gt; Peça" dataDxfId="127" totalsRowDxfId="70"/>
    <tableColumn id="8" name="Soma" dataDxfId="126" totalsRowDxfId="69">
      <calculatedColumnFormula>G7*20+H7</calculatedColumnFormula>
    </tableColumn>
    <tableColumn id="9" name="criterios" dataDxfId="125" totalsRowDxfId="68"/>
    <tableColumn id="11" name="class" dataDxfId="124" totalsRowDxfId="67"/>
    <tableColumn id="10" name="Cosapyl" dataDxfId="123" totalsRowDxfId="66"/>
    <tableColumn id="13" name="AUSENTE" dataDxfId="122" totalsRowDxfId="65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15" name="Feminino_I" displayName="Feminino_I" ref="B15:N23" totalsRowCount="1" headerRowDxfId="121" dataDxfId="119" headerRowBorderDxfId="120" tableBorderDxfId="118" totalsRowBorderDxfId="117">
  <autoFilter ref="B15:N23"/>
  <sortState ref="B16:N22">
    <sortCondition descending="1" ref="J16:J22"/>
  </sortState>
  <tableColumns count="13">
    <tableColumn id="1" name="Classif." dataDxfId="116" totalsRowDxfId="64">
      <calculatedColumnFormula>IF($K16="","",RANK($K16,$K$16:$K$22,0))</calculatedColumnFormula>
    </tableColumn>
    <tableColumn id="2" name="Box" dataDxfId="115" totalsRowDxfId="63"/>
    <tableColumn id="12" name="Atleta" dataDxfId="114" totalsRowDxfId="62"/>
    <tableColumn id="3" name="Clube" dataDxfId="113" totalsRowDxfId="61"/>
    <tableColumn id="4" name="check" dataDxfId="112" totalsRowDxfId="60">
      <calculatedColumnFormula>$A$15</calculatedColumnFormula>
    </tableColumn>
    <tableColumn id="5" name="Quant." totalsRowFunction="sum" dataDxfId="111" totalsRowDxfId="59"/>
    <tableColumn id="6" name="Peso Total" totalsRowFunction="sum" dataDxfId="110" totalsRowDxfId="58"/>
    <tableColumn id="7" name="&gt; Peça" dataDxfId="109" totalsRowDxfId="57"/>
    <tableColumn id="8" name="Soma" dataDxfId="108" totalsRowDxfId="56">
      <calculatedColumnFormula>G16*20+H16</calculatedColumnFormula>
    </tableColumn>
    <tableColumn id="9" name="criterios" dataDxfId="107" totalsRowDxfId="55">
      <calculatedColumnFormula>IF(J16="","",(TEXT(J16,"0000")&amp;TEXT(G16,"000")&amp;TEXT(H16,"00000")&amp;TEXT(I16,"0000"))*1)</calculatedColumnFormula>
    </tableColumn>
    <tableColumn id="11" name="class" dataDxfId="106" totalsRowDxfId="54">
      <calculatedColumnFormula>B16</calculatedColumnFormula>
    </tableColumn>
    <tableColumn id="10" name="Cosapyl" dataDxfId="105" totalsRowDxfId="53"/>
    <tableColumn id="13" name="AUSENCIA" dataDxfId="104" totalsRowDxfId="5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odelo_do_Microsoft_Office_Word1.dot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odelo_do_Microsoft_Office_Word2.dot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odelo_do_Microsoft_Office_Word3.dotx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odelo_do_Microsoft_Office_Word4.dotx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cumento_do_Microsoft_Office_Word5.docx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B2:F6"/>
  <sheetViews>
    <sheetView workbookViewId="0">
      <selection activeCell="B19" sqref="B19"/>
    </sheetView>
  </sheetViews>
  <sheetFormatPr defaultRowHeight="12.75"/>
  <cols>
    <col min="1" max="1" width="22.85546875" bestFit="1" customWidth="1"/>
  </cols>
  <sheetData>
    <row r="2" spans="2:6">
      <c r="D2" s="50" t="s">
        <v>10</v>
      </c>
      <c r="E2" s="50"/>
      <c r="F2" s="50"/>
    </row>
    <row r="3" spans="2:6">
      <c r="D3" s="16"/>
      <c r="E3" s="16"/>
      <c r="F3" s="16"/>
    </row>
    <row r="4" spans="2:6">
      <c r="B4" s="134" t="s">
        <v>73</v>
      </c>
      <c r="C4" t="s">
        <v>67</v>
      </c>
    </row>
    <row r="5" spans="2:6">
      <c r="B5" s="134"/>
      <c r="C5" t="s">
        <v>17</v>
      </c>
    </row>
    <row r="6" spans="2:6">
      <c r="B6" s="134"/>
      <c r="C6" s="16" t="s">
        <v>18</v>
      </c>
    </row>
  </sheetData>
  <mergeCells count="1">
    <mergeCell ref="B4:B6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>
  <dimension ref="A3:H77"/>
  <sheetViews>
    <sheetView topLeftCell="A55" workbookViewId="0">
      <selection activeCell="H77" sqref="H59:H77"/>
    </sheetView>
  </sheetViews>
  <sheetFormatPr defaultRowHeight="12.75"/>
  <sheetData>
    <row r="3" spans="1:8">
      <c r="H3" s="15">
        <v>75.284999999999997</v>
      </c>
    </row>
    <row r="4" spans="1:8">
      <c r="H4" s="15">
        <v>74.277500000000003</v>
      </c>
    </row>
    <row r="5" spans="1:8">
      <c r="H5" s="15">
        <v>73.270099999999999</v>
      </c>
    </row>
    <row r="6" spans="1:8">
      <c r="H6" s="15">
        <v>72.262799999999999</v>
      </c>
    </row>
    <row r="7" spans="1:8">
      <c r="H7" s="15">
        <v>71.255600000000001</v>
      </c>
    </row>
    <row r="8" spans="1:8">
      <c r="H8" s="15">
        <v>70.248500000000007</v>
      </c>
    </row>
    <row r="9" spans="1:8">
      <c r="H9" s="15">
        <v>69.241500000000002</v>
      </c>
    </row>
    <row r="10" spans="1:8">
      <c r="H10" s="15">
        <v>68.2346</v>
      </c>
    </row>
    <row r="11" spans="1:8">
      <c r="A11" s="15">
        <v>100.505</v>
      </c>
      <c r="B11" s="15">
        <v>80.323999999999998</v>
      </c>
      <c r="C11" s="15">
        <v>60.183</v>
      </c>
      <c r="D11" s="15">
        <v>40.082000000000001</v>
      </c>
      <c r="E11" s="15">
        <v>20.021000000000001</v>
      </c>
      <c r="H11" s="15">
        <v>67.227800000000002</v>
      </c>
    </row>
    <row r="12" spans="1:8">
      <c r="A12" s="15">
        <v>99.495000000000005</v>
      </c>
      <c r="B12" s="15">
        <v>79.316000000000003</v>
      </c>
      <c r="C12" s="15">
        <v>59.177</v>
      </c>
      <c r="D12" s="15">
        <v>39.078000000000003</v>
      </c>
      <c r="E12" s="15">
        <v>19.018999999999998</v>
      </c>
      <c r="H12" s="15">
        <v>66.221100000000007</v>
      </c>
    </row>
    <row r="13" spans="1:8">
      <c r="A13" s="15">
        <v>98.485100000000003</v>
      </c>
      <c r="B13" s="15">
        <v>78.308099999999996</v>
      </c>
      <c r="C13" s="15">
        <v>58.171100000000003</v>
      </c>
      <c r="D13" s="15">
        <v>38.074100000000001</v>
      </c>
      <c r="E13" s="15">
        <v>18.017099999999999</v>
      </c>
      <c r="H13" s="15">
        <v>65.214500000000001</v>
      </c>
    </row>
    <row r="14" spans="1:8">
      <c r="A14" s="15">
        <v>97.475300000000004</v>
      </c>
      <c r="B14" s="15">
        <v>77.300299999999993</v>
      </c>
      <c r="C14" s="15">
        <v>57.165300000000002</v>
      </c>
      <c r="D14" s="15">
        <v>37.070300000000003</v>
      </c>
      <c r="E14" s="15">
        <v>17.0153</v>
      </c>
      <c r="H14" s="15">
        <v>64.207999999999998</v>
      </c>
    </row>
    <row r="15" spans="1:8">
      <c r="A15" s="15">
        <v>96.465599999999995</v>
      </c>
      <c r="B15" s="15">
        <v>76.292599999999993</v>
      </c>
      <c r="C15" s="15">
        <v>56.159599999999998</v>
      </c>
      <c r="D15" s="15">
        <v>36.066600000000001</v>
      </c>
      <c r="E15" s="15">
        <v>16.0136</v>
      </c>
      <c r="H15" s="15">
        <v>63.201599999999999</v>
      </c>
    </row>
    <row r="16" spans="1:8">
      <c r="A16" s="15">
        <v>95.456000000000003</v>
      </c>
      <c r="B16" s="15">
        <v>75.284999999999997</v>
      </c>
      <c r="C16" s="15">
        <v>55.154000000000003</v>
      </c>
      <c r="D16" s="15">
        <v>35.063000000000002</v>
      </c>
      <c r="E16" s="15">
        <v>15.012</v>
      </c>
      <c r="H16" s="15">
        <v>62.195300000000003</v>
      </c>
    </row>
    <row r="17" spans="1:8">
      <c r="A17" s="15">
        <v>94.4465</v>
      </c>
      <c r="B17" s="15">
        <v>74.277500000000003</v>
      </c>
      <c r="C17" s="15">
        <v>54.148499999999999</v>
      </c>
      <c r="D17" s="15">
        <v>34.0595</v>
      </c>
      <c r="E17" s="15">
        <v>14.0105</v>
      </c>
      <c r="H17" s="15">
        <v>61.189100000000003</v>
      </c>
    </row>
    <row r="18" spans="1:8">
      <c r="A18" s="15">
        <v>93.437100000000001</v>
      </c>
      <c r="B18" s="15">
        <v>73.270099999999999</v>
      </c>
      <c r="C18" s="15">
        <v>53.143099999999997</v>
      </c>
      <c r="D18" s="15">
        <v>33.056100000000001</v>
      </c>
      <c r="E18" s="15">
        <v>13.0091</v>
      </c>
      <c r="H18" s="15">
        <v>60.183</v>
      </c>
    </row>
    <row r="19" spans="1:8">
      <c r="A19" s="15">
        <v>92.427800000000005</v>
      </c>
      <c r="B19" s="15">
        <v>72.262799999999999</v>
      </c>
      <c r="C19" s="15">
        <v>52.137799999999999</v>
      </c>
      <c r="D19" s="15">
        <v>32.052799999999998</v>
      </c>
      <c r="E19" s="15">
        <v>12.0078</v>
      </c>
      <c r="H19" s="15">
        <v>59.177</v>
      </c>
    </row>
    <row r="20" spans="1:8">
      <c r="A20" s="15">
        <v>91.418599999999998</v>
      </c>
      <c r="B20" s="15">
        <v>71.255600000000001</v>
      </c>
      <c r="C20" s="15">
        <v>51.132599999999996</v>
      </c>
      <c r="D20" s="15">
        <v>31.049600000000002</v>
      </c>
      <c r="E20" s="15">
        <v>11.006600000000001</v>
      </c>
      <c r="H20" s="15">
        <v>58.171100000000003</v>
      </c>
    </row>
    <row r="21" spans="1:8">
      <c r="A21" s="15">
        <v>90.409499999999994</v>
      </c>
      <c r="B21" s="15">
        <v>70.248500000000007</v>
      </c>
      <c r="C21" s="15">
        <v>50.127499999999998</v>
      </c>
      <c r="D21" s="15">
        <v>30.046500000000002</v>
      </c>
      <c r="E21" s="15">
        <v>10.0055</v>
      </c>
      <c r="H21" s="15">
        <v>57.165300000000002</v>
      </c>
    </row>
    <row r="22" spans="1:8">
      <c r="A22" s="15">
        <v>89.400499999999994</v>
      </c>
      <c r="B22" s="15">
        <v>69.241500000000002</v>
      </c>
      <c r="C22" s="15">
        <v>49.122500000000002</v>
      </c>
      <c r="D22" s="15">
        <v>29.043500000000002</v>
      </c>
      <c r="E22" s="15">
        <v>9.0045000000000002</v>
      </c>
      <c r="H22" s="15">
        <v>56.159599999999998</v>
      </c>
    </row>
    <row r="23" spans="1:8">
      <c r="A23" s="15">
        <v>88.391599999999997</v>
      </c>
      <c r="B23" s="15">
        <v>68.2346</v>
      </c>
      <c r="C23" s="15">
        <v>48.117600000000003</v>
      </c>
      <c r="D23" s="15">
        <v>28.040600000000001</v>
      </c>
      <c r="E23" s="15">
        <v>8.0036000000000005</v>
      </c>
      <c r="H23" s="15">
        <v>55.154000000000003</v>
      </c>
    </row>
    <row r="24" spans="1:8">
      <c r="A24" s="15">
        <v>87.382800000000003</v>
      </c>
      <c r="B24" s="15">
        <v>67.227800000000002</v>
      </c>
      <c r="C24" s="15">
        <v>47.1128</v>
      </c>
      <c r="D24" s="15">
        <v>27.037800000000001</v>
      </c>
      <c r="E24" s="15">
        <v>7.0027999999999997</v>
      </c>
      <c r="H24" s="15">
        <v>54.148499999999999</v>
      </c>
    </row>
    <row r="25" spans="1:8">
      <c r="A25" s="15">
        <v>86.374099999999999</v>
      </c>
      <c r="B25" s="15">
        <v>66.221100000000007</v>
      </c>
      <c r="C25" s="15">
        <v>46.1081</v>
      </c>
      <c r="D25" s="15">
        <v>26.0351</v>
      </c>
      <c r="E25" s="15">
        <v>6.0021000000000004</v>
      </c>
      <c r="H25" s="15">
        <v>53.143099999999997</v>
      </c>
    </row>
    <row r="26" spans="1:8">
      <c r="A26" s="15">
        <v>85.365499999999997</v>
      </c>
      <c r="B26" s="15">
        <v>65.214500000000001</v>
      </c>
      <c r="C26" s="15">
        <v>45.103499999999997</v>
      </c>
      <c r="D26" s="15">
        <v>25.032499999999999</v>
      </c>
      <c r="E26" s="15">
        <v>5.0015000000000001</v>
      </c>
      <c r="H26" s="15">
        <v>52.137799999999999</v>
      </c>
    </row>
    <row r="27" spans="1:8">
      <c r="A27" s="15">
        <v>84.356999999999999</v>
      </c>
      <c r="B27" s="15">
        <v>64.207999999999998</v>
      </c>
      <c r="C27" s="15">
        <v>44.098999999999997</v>
      </c>
      <c r="D27" s="15">
        <v>24.03</v>
      </c>
      <c r="E27" s="15">
        <v>4.0010000000000003</v>
      </c>
      <c r="H27" s="15">
        <v>51.132599999999996</v>
      </c>
    </row>
    <row r="28" spans="1:8">
      <c r="A28" s="15">
        <v>83.348600000000005</v>
      </c>
      <c r="B28" s="15">
        <v>63.201599999999999</v>
      </c>
      <c r="C28" s="15">
        <v>43.0946</v>
      </c>
      <c r="D28" s="15">
        <v>23.0276</v>
      </c>
      <c r="E28" s="15">
        <v>3.0005999999999999</v>
      </c>
      <c r="H28" s="15">
        <v>50.127499999999998</v>
      </c>
    </row>
    <row r="29" spans="1:8">
      <c r="A29" s="15">
        <v>82.340299999999999</v>
      </c>
      <c r="B29" s="15">
        <v>62.195300000000003</v>
      </c>
      <c r="C29" s="15">
        <v>42.090299999999999</v>
      </c>
      <c r="D29" s="15">
        <v>22.025300000000001</v>
      </c>
      <c r="E29" s="15">
        <v>2.0003000000000002</v>
      </c>
      <c r="H29" s="15">
        <v>49.122500000000002</v>
      </c>
    </row>
    <row r="30" spans="1:8">
      <c r="A30" s="15">
        <v>81.332099999999997</v>
      </c>
      <c r="B30" s="15">
        <v>61.189100000000003</v>
      </c>
      <c r="C30" s="15">
        <v>41.086100000000002</v>
      </c>
      <c r="D30" s="15">
        <v>21.023099999999999</v>
      </c>
      <c r="E30" s="15">
        <v>1.0001</v>
      </c>
      <c r="H30" s="15">
        <v>48.117600000000003</v>
      </c>
    </row>
    <row r="31" spans="1:8">
      <c r="H31" s="15">
        <v>47.1128</v>
      </c>
    </row>
    <row r="32" spans="1:8">
      <c r="H32" s="15">
        <v>46.1081</v>
      </c>
    </row>
    <row r="33" spans="8:8">
      <c r="H33" s="15">
        <v>45.103499999999997</v>
      </c>
    </row>
    <row r="34" spans="8:8">
      <c r="H34" s="15">
        <v>44.098999999999997</v>
      </c>
    </row>
    <row r="35" spans="8:8">
      <c r="H35" s="15">
        <v>43.0946</v>
      </c>
    </row>
    <row r="36" spans="8:8">
      <c r="H36" s="15">
        <v>42.090299999999999</v>
      </c>
    </row>
    <row r="37" spans="8:8">
      <c r="H37" s="15">
        <v>41.086100000000002</v>
      </c>
    </row>
    <row r="38" spans="8:8">
      <c r="H38" s="15">
        <v>40.082000000000001</v>
      </c>
    </row>
    <row r="39" spans="8:8">
      <c r="H39" s="15">
        <v>39.078000000000003</v>
      </c>
    </row>
    <row r="40" spans="8:8">
      <c r="H40" s="15">
        <v>38.074100000000001</v>
      </c>
    </row>
    <row r="41" spans="8:8">
      <c r="H41" s="15">
        <v>37.070300000000003</v>
      </c>
    </row>
    <row r="42" spans="8:8">
      <c r="H42" s="15">
        <v>36.066600000000001</v>
      </c>
    </row>
    <row r="43" spans="8:8">
      <c r="H43" s="15">
        <v>35.063000000000002</v>
      </c>
    </row>
    <row r="44" spans="8:8">
      <c r="H44" s="15">
        <v>34.0595</v>
      </c>
    </row>
    <row r="45" spans="8:8">
      <c r="H45" s="15">
        <v>33.056100000000001</v>
      </c>
    </row>
    <row r="46" spans="8:8">
      <c r="H46" s="15">
        <v>32.052799999999998</v>
      </c>
    </row>
    <row r="47" spans="8:8">
      <c r="H47" s="15">
        <v>31.049600000000002</v>
      </c>
    </row>
    <row r="48" spans="8:8">
      <c r="H48" s="15">
        <v>30.046500000000002</v>
      </c>
    </row>
    <row r="49" spans="8:8">
      <c r="H49" s="15">
        <v>29.043500000000002</v>
      </c>
    </row>
    <row r="50" spans="8:8">
      <c r="H50" s="15">
        <v>28.040600000000001</v>
      </c>
    </row>
    <row r="51" spans="8:8">
      <c r="H51" s="15">
        <v>27.037800000000001</v>
      </c>
    </row>
    <row r="52" spans="8:8">
      <c r="H52" s="15">
        <v>26.0351</v>
      </c>
    </row>
    <row r="53" spans="8:8">
      <c r="H53" s="15">
        <v>25.032499999999999</v>
      </c>
    </row>
    <row r="54" spans="8:8">
      <c r="H54" s="15">
        <v>24.03</v>
      </c>
    </row>
    <row r="55" spans="8:8">
      <c r="H55" s="15">
        <v>23.0276</v>
      </c>
    </row>
    <row r="56" spans="8:8">
      <c r="H56" s="15">
        <v>22.025300000000001</v>
      </c>
    </row>
    <row r="57" spans="8:8">
      <c r="H57" s="15">
        <v>21.023099999999999</v>
      </c>
    </row>
    <row r="58" spans="8:8">
      <c r="H58" s="15">
        <v>20.021000000000001</v>
      </c>
    </row>
    <row r="59" spans="8:8">
      <c r="H59" s="15">
        <v>19.018999999999998</v>
      </c>
    </row>
    <row r="60" spans="8:8">
      <c r="H60" s="15">
        <v>18.017099999999999</v>
      </c>
    </row>
    <row r="61" spans="8:8">
      <c r="H61" s="15">
        <v>17.0153</v>
      </c>
    </row>
    <row r="62" spans="8:8">
      <c r="H62" s="15">
        <v>16.0136</v>
      </c>
    </row>
    <row r="63" spans="8:8">
      <c r="H63" s="15">
        <v>15.012</v>
      </c>
    </row>
    <row r="64" spans="8:8">
      <c r="H64" s="15">
        <v>14.0105</v>
      </c>
    </row>
    <row r="65" spans="8:8">
      <c r="H65" s="15">
        <v>13.0091</v>
      </c>
    </row>
    <row r="66" spans="8:8">
      <c r="H66" s="15">
        <v>12.0078</v>
      </c>
    </row>
    <row r="67" spans="8:8">
      <c r="H67" s="15">
        <v>11.006600000000001</v>
      </c>
    </row>
    <row r="68" spans="8:8">
      <c r="H68" s="15">
        <v>10.0055</v>
      </c>
    </row>
    <row r="69" spans="8:8">
      <c r="H69" s="15">
        <v>9.0045000000000002</v>
      </c>
    </row>
    <row r="70" spans="8:8">
      <c r="H70" s="15">
        <v>8.0036000000000005</v>
      </c>
    </row>
    <row r="71" spans="8:8">
      <c r="H71" s="15">
        <v>7.0027999999999997</v>
      </c>
    </row>
    <row r="72" spans="8:8">
      <c r="H72" s="15">
        <v>6.0021000000000004</v>
      </c>
    </row>
    <row r="73" spans="8:8">
      <c r="H73" s="15">
        <v>5.0015000000000001</v>
      </c>
    </row>
    <row r="74" spans="8:8">
      <c r="H74" s="15">
        <v>4.0010000000000003</v>
      </c>
    </row>
    <row r="75" spans="8:8">
      <c r="H75" s="15">
        <v>3.0005999999999999</v>
      </c>
    </row>
    <row r="76" spans="8:8">
      <c r="H76" s="15">
        <v>2.0003000000000002</v>
      </c>
    </row>
    <row r="77" spans="8:8">
      <c r="H77" s="15">
        <v>1.0001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59"/>
  <sheetViews>
    <sheetView workbookViewId="0">
      <selection activeCell="E15" sqref="E15"/>
    </sheetView>
  </sheetViews>
  <sheetFormatPr defaultRowHeight="12.75"/>
  <sheetData>
    <row r="1" spans="1:19" ht="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3" t="s">
        <v>4</v>
      </c>
      <c r="M1" s="43" t="s">
        <v>1</v>
      </c>
      <c r="N1" s="43" t="s">
        <v>4</v>
      </c>
      <c r="O1" s="43" t="s">
        <v>1</v>
      </c>
      <c r="P1" s="43" t="s">
        <v>4</v>
      </c>
      <c r="Q1" s="43" t="s">
        <v>1</v>
      </c>
      <c r="R1" s="43" t="s">
        <v>4</v>
      </c>
      <c r="S1" s="43" t="s">
        <v>1</v>
      </c>
    </row>
    <row r="2" spans="1:19" ht="16.5">
      <c r="A2" s="45" t="s">
        <v>155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3" t="s">
        <v>79</v>
      </c>
      <c r="M2" s="43" t="s">
        <v>66</v>
      </c>
      <c r="N2" s="43" t="s">
        <v>63</v>
      </c>
      <c r="O2" s="43" t="s">
        <v>10</v>
      </c>
      <c r="P2" s="43" t="s">
        <v>139</v>
      </c>
      <c r="Q2" s="43" t="s">
        <v>66</v>
      </c>
      <c r="R2" s="43" t="s">
        <v>130</v>
      </c>
      <c r="S2" s="43" t="s">
        <v>23</v>
      </c>
    </row>
    <row r="3" spans="1:19" ht="15">
      <c r="A3" s="46" t="s">
        <v>74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3" t="s">
        <v>53</v>
      </c>
      <c r="M3" s="43" t="s">
        <v>10</v>
      </c>
      <c r="N3" s="43" t="s">
        <v>55</v>
      </c>
      <c r="O3" s="43" t="s">
        <v>10</v>
      </c>
      <c r="P3" s="43" t="s">
        <v>133</v>
      </c>
      <c r="Q3" s="43" t="s">
        <v>10</v>
      </c>
      <c r="R3" s="43" t="s">
        <v>37</v>
      </c>
      <c r="S3" s="43" t="s">
        <v>23</v>
      </c>
    </row>
    <row r="4" spans="1:19" ht="15">
      <c r="A4" s="41"/>
      <c r="B4" s="42" t="s">
        <v>67</v>
      </c>
      <c r="C4" s="41"/>
      <c r="D4" s="41"/>
      <c r="E4" s="42" t="s">
        <v>17</v>
      </c>
      <c r="F4" s="41"/>
      <c r="G4" s="41"/>
      <c r="H4" s="42" t="s">
        <v>18</v>
      </c>
      <c r="I4" s="41"/>
      <c r="J4" s="41"/>
      <c r="K4" s="41"/>
      <c r="L4" s="43" t="s">
        <v>80</v>
      </c>
      <c r="M4" s="43" t="s">
        <v>10</v>
      </c>
      <c r="N4" s="43" t="s">
        <v>25</v>
      </c>
      <c r="O4" s="43" t="s">
        <v>10</v>
      </c>
      <c r="P4" s="43" t="s">
        <v>26</v>
      </c>
      <c r="Q4" s="43" t="s">
        <v>10</v>
      </c>
      <c r="R4" s="43" t="s">
        <v>129</v>
      </c>
      <c r="S4" s="43" t="s">
        <v>11</v>
      </c>
    </row>
    <row r="5" spans="1:19" ht="15">
      <c r="A5" s="47" t="s">
        <v>156</v>
      </c>
      <c r="B5" s="43" t="s">
        <v>4</v>
      </c>
      <c r="C5" s="43" t="s">
        <v>1</v>
      </c>
      <c r="D5" s="43" t="s">
        <v>156</v>
      </c>
      <c r="E5" s="43" t="s">
        <v>4</v>
      </c>
      <c r="F5" s="43" t="s">
        <v>1</v>
      </c>
      <c r="G5" s="43" t="s">
        <v>156</v>
      </c>
      <c r="H5" s="43" t="s">
        <v>4</v>
      </c>
      <c r="I5" s="43" t="s">
        <v>1</v>
      </c>
      <c r="J5" s="41"/>
      <c r="K5" s="41"/>
      <c r="L5" s="43" t="s">
        <v>81</v>
      </c>
      <c r="M5" s="43" t="s">
        <v>10</v>
      </c>
      <c r="N5" s="43" t="s">
        <v>115</v>
      </c>
      <c r="O5" s="43" t="s">
        <v>10</v>
      </c>
      <c r="P5" s="43" t="s">
        <v>64</v>
      </c>
      <c r="Q5" s="43" t="s">
        <v>10</v>
      </c>
      <c r="R5" s="43" t="s">
        <v>131</v>
      </c>
      <c r="S5" s="43" t="s">
        <v>11</v>
      </c>
    </row>
    <row r="6" spans="1:19" ht="15">
      <c r="A6" s="48">
        <v>1</v>
      </c>
      <c r="B6" s="49" t="s">
        <v>40</v>
      </c>
      <c r="C6" s="49" t="s">
        <v>35</v>
      </c>
      <c r="D6" s="44">
        <v>20</v>
      </c>
      <c r="E6" s="41"/>
      <c r="F6" s="41"/>
      <c r="G6" s="44">
        <v>39</v>
      </c>
      <c r="H6" s="43" t="s">
        <v>88</v>
      </c>
      <c r="I6" s="43" t="s">
        <v>23</v>
      </c>
      <c r="J6" s="41"/>
      <c r="K6" s="41"/>
      <c r="L6" s="43" t="s">
        <v>82</v>
      </c>
      <c r="M6" s="43" t="s">
        <v>10</v>
      </c>
      <c r="N6" s="43" t="s">
        <v>54</v>
      </c>
      <c r="O6" s="43" t="s">
        <v>10</v>
      </c>
      <c r="P6" s="43" t="s">
        <v>137</v>
      </c>
      <c r="Q6" s="43" t="s">
        <v>10</v>
      </c>
      <c r="R6" s="43" t="s">
        <v>65</v>
      </c>
      <c r="S6" s="43" t="s">
        <v>35</v>
      </c>
    </row>
    <row r="7" spans="1:19" ht="15">
      <c r="A7" s="48">
        <v>2</v>
      </c>
      <c r="B7" s="43" t="s">
        <v>90</v>
      </c>
      <c r="C7" s="43" t="s">
        <v>72</v>
      </c>
      <c r="D7" s="44">
        <v>21</v>
      </c>
      <c r="E7" s="43" t="s">
        <v>101</v>
      </c>
      <c r="F7" s="43" t="s">
        <v>11</v>
      </c>
      <c r="G7" s="44">
        <v>40</v>
      </c>
      <c r="H7" s="43" t="s">
        <v>104</v>
      </c>
      <c r="I7" s="43" t="s">
        <v>11</v>
      </c>
      <c r="J7" s="41"/>
      <c r="K7" s="41"/>
      <c r="L7" s="43" t="s">
        <v>52</v>
      </c>
      <c r="M7" s="43" t="s">
        <v>10</v>
      </c>
      <c r="N7" s="43" t="s">
        <v>126</v>
      </c>
      <c r="O7" s="43" t="s">
        <v>12</v>
      </c>
      <c r="P7" s="43" t="s">
        <v>57</v>
      </c>
      <c r="Q7" s="43" t="s">
        <v>10</v>
      </c>
      <c r="R7" s="41"/>
      <c r="S7" s="41"/>
    </row>
    <row r="8" spans="1:19" ht="15">
      <c r="A8" s="48">
        <v>3</v>
      </c>
      <c r="B8" s="43" t="s">
        <v>80</v>
      </c>
      <c r="C8" s="43" t="s">
        <v>10</v>
      </c>
      <c r="D8" s="44">
        <v>22</v>
      </c>
      <c r="E8" s="49" t="s">
        <v>38</v>
      </c>
      <c r="F8" s="43" t="s">
        <v>35</v>
      </c>
      <c r="G8" s="44">
        <v>41</v>
      </c>
      <c r="H8" s="43" t="s">
        <v>33</v>
      </c>
      <c r="I8" s="43" t="s">
        <v>72</v>
      </c>
      <c r="J8" s="41"/>
      <c r="K8" s="41"/>
      <c r="L8" s="43" t="s">
        <v>13</v>
      </c>
      <c r="M8" s="43" t="s">
        <v>12</v>
      </c>
      <c r="N8" s="43" t="s">
        <v>15</v>
      </c>
      <c r="O8" s="43" t="s">
        <v>12</v>
      </c>
      <c r="P8" s="43" t="s">
        <v>27</v>
      </c>
      <c r="Q8" s="43" t="s">
        <v>12</v>
      </c>
      <c r="R8" s="41"/>
      <c r="S8" s="41"/>
    </row>
    <row r="9" spans="1:19" ht="15">
      <c r="A9" s="48">
        <v>4</v>
      </c>
      <c r="B9" s="49" t="s">
        <v>34</v>
      </c>
      <c r="C9" s="43" t="s">
        <v>35</v>
      </c>
      <c r="D9" s="44">
        <v>23</v>
      </c>
      <c r="E9" s="43" t="s">
        <v>21</v>
      </c>
      <c r="F9" s="43" t="s">
        <v>12</v>
      </c>
      <c r="G9" s="44">
        <v>42</v>
      </c>
      <c r="H9" s="49" t="s">
        <v>47</v>
      </c>
      <c r="I9" s="43" t="s">
        <v>35</v>
      </c>
      <c r="J9" s="41"/>
      <c r="K9" s="41"/>
      <c r="L9" s="43" t="s">
        <v>21</v>
      </c>
      <c r="M9" s="43" t="s">
        <v>12</v>
      </c>
      <c r="N9" s="43" t="s">
        <v>124</v>
      </c>
      <c r="O9" s="43" t="s">
        <v>12</v>
      </c>
      <c r="P9" s="43" t="s">
        <v>28</v>
      </c>
      <c r="Q9" s="43" t="s">
        <v>23</v>
      </c>
      <c r="R9" s="41"/>
      <c r="S9" s="41"/>
    </row>
    <row r="10" spans="1:19" ht="15">
      <c r="A10" s="48">
        <v>5</v>
      </c>
      <c r="B10" s="43" t="s">
        <v>51</v>
      </c>
      <c r="C10" s="43" t="s">
        <v>9</v>
      </c>
      <c r="D10" s="44">
        <v>24</v>
      </c>
      <c r="E10" s="43" t="s">
        <v>87</v>
      </c>
      <c r="F10" s="43" t="s">
        <v>23</v>
      </c>
      <c r="G10" s="44">
        <v>43</v>
      </c>
      <c r="H10" s="43" t="s">
        <v>85</v>
      </c>
      <c r="I10" s="43" t="s">
        <v>23</v>
      </c>
      <c r="J10" s="41"/>
      <c r="K10" s="41"/>
      <c r="L10" s="43" t="s">
        <v>29</v>
      </c>
      <c r="M10" s="43" t="s">
        <v>12</v>
      </c>
      <c r="N10" s="43" t="s">
        <v>121</v>
      </c>
      <c r="O10" s="43" t="s">
        <v>12</v>
      </c>
      <c r="P10" s="43" t="s">
        <v>138</v>
      </c>
      <c r="Q10" s="43" t="s">
        <v>23</v>
      </c>
      <c r="R10" s="41"/>
      <c r="S10" s="41"/>
    </row>
    <row r="11" spans="1:19" ht="15">
      <c r="A11" s="48">
        <v>6</v>
      </c>
      <c r="B11" s="43" t="s">
        <v>29</v>
      </c>
      <c r="C11" s="43" t="s">
        <v>12</v>
      </c>
      <c r="D11" s="44">
        <v>25</v>
      </c>
      <c r="E11" s="43" t="s">
        <v>95</v>
      </c>
      <c r="F11" s="43" t="s">
        <v>72</v>
      </c>
      <c r="G11" s="44">
        <v>44</v>
      </c>
      <c r="H11" s="41"/>
      <c r="I11" s="41"/>
      <c r="J11" s="41"/>
      <c r="K11" s="41"/>
      <c r="L11" s="43" t="s">
        <v>19</v>
      </c>
      <c r="M11" s="43" t="s">
        <v>12</v>
      </c>
      <c r="N11" s="43" t="s">
        <v>119</v>
      </c>
      <c r="O11" s="43" t="s">
        <v>12</v>
      </c>
      <c r="P11" s="43" t="s">
        <v>134</v>
      </c>
      <c r="Q11" s="43" t="s">
        <v>23</v>
      </c>
      <c r="R11" s="41"/>
      <c r="S11" s="41"/>
    </row>
    <row r="12" spans="1:19" ht="15">
      <c r="A12" s="48">
        <v>7</v>
      </c>
      <c r="B12" s="43" t="s">
        <v>103</v>
      </c>
      <c r="C12" s="43" t="s">
        <v>11</v>
      </c>
      <c r="D12" s="44">
        <v>26</v>
      </c>
      <c r="E12" s="49" t="s">
        <v>77</v>
      </c>
      <c r="F12" s="43" t="s">
        <v>35</v>
      </c>
      <c r="G12" s="44">
        <v>45</v>
      </c>
      <c r="H12" s="49" t="s">
        <v>60</v>
      </c>
      <c r="I12" s="43" t="s">
        <v>35</v>
      </c>
      <c r="J12" s="41"/>
      <c r="K12" s="41"/>
      <c r="L12" s="43" t="s">
        <v>83</v>
      </c>
      <c r="M12" s="43" t="s">
        <v>12</v>
      </c>
      <c r="N12" s="43" t="s">
        <v>109</v>
      </c>
      <c r="O12" s="43" t="s">
        <v>12</v>
      </c>
      <c r="P12" s="43" t="s">
        <v>135</v>
      </c>
      <c r="Q12" s="43" t="s">
        <v>9</v>
      </c>
      <c r="R12" s="41"/>
      <c r="S12" s="41"/>
    </row>
    <row r="13" spans="1:19" ht="15">
      <c r="A13" s="48">
        <v>8</v>
      </c>
      <c r="B13" s="43" t="s">
        <v>79</v>
      </c>
      <c r="C13" s="43" t="s">
        <v>66</v>
      </c>
      <c r="D13" s="44">
        <v>27</v>
      </c>
      <c r="E13" s="43" t="s">
        <v>50</v>
      </c>
      <c r="F13" s="43" t="s">
        <v>11</v>
      </c>
      <c r="G13" s="44">
        <v>46</v>
      </c>
      <c r="H13" s="43" t="s">
        <v>13</v>
      </c>
      <c r="I13" s="43" t="s">
        <v>12</v>
      </c>
      <c r="J13" s="41"/>
      <c r="K13" s="41"/>
      <c r="L13" s="43" t="s">
        <v>84</v>
      </c>
      <c r="M13" s="43" t="s">
        <v>12</v>
      </c>
      <c r="N13" s="43" t="s">
        <v>31</v>
      </c>
      <c r="O13" s="43" t="s">
        <v>12</v>
      </c>
      <c r="P13" s="43" t="s">
        <v>16</v>
      </c>
      <c r="Q13" s="43" t="s">
        <v>9</v>
      </c>
      <c r="R13" s="41"/>
      <c r="S13" s="41"/>
    </row>
    <row r="14" spans="1:19" ht="15">
      <c r="A14" s="48">
        <v>9</v>
      </c>
      <c r="B14" s="49" t="s">
        <v>41</v>
      </c>
      <c r="C14" s="43" t="s">
        <v>35</v>
      </c>
      <c r="D14" s="44">
        <v>28</v>
      </c>
      <c r="E14" s="41"/>
      <c r="F14" s="41"/>
      <c r="G14" s="44">
        <v>47</v>
      </c>
      <c r="H14" s="43" t="s">
        <v>94</v>
      </c>
      <c r="I14" s="43" t="s">
        <v>72</v>
      </c>
      <c r="J14" s="41"/>
      <c r="K14" s="41"/>
      <c r="L14" s="43" t="s">
        <v>85</v>
      </c>
      <c r="M14" s="43" t="s">
        <v>23</v>
      </c>
      <c r="N14" s="43" t="s">
        <v>113</v>
      </c>
      <c r="O14" s="43" t="s">
        <v>12</v>
      </c>
      <c r="P14" s="43" t="s">
        <v>56</v>
      </c>
      <c r="Q14" s="43" t="s">
        <v>9</v>
      </c>
      <c r="R14" s="41"/>
      <c r="S14" s="41"/>
    </row>
    <row r="15" spans="1:19" ht="15">
      <c r="A15" s="48">
        <v>10</v>
      </c>
      <c r="B15" s="43" t="s">
        <v>52</v>
      </c>
      <c r="C15" s="43" t="s">
        <v>10</v>
      </c>
      <c r="D15" s="44">
        <v>29</v>
      </c>
      <c r="E15" s="43" t="s">
        <v>82</v>
      </c>
      <c r="F15" s="43" t="s">
        <v>10</v>
      </c>
      <c r="G15" s="44">
        <v>48</v>
      </c>
      <c r="H15" s="49" t="s">
        <v>61</v>
      </c>
      <c r="I15" s="43" t="s">
        <v>35</v>
      </c>
      <c r="J15" s="41"/>
      <c r="K15" s="41"/>
      <c r="L15" s="43" t="s">
        <v>30</v>
      </c>
      <c r="M15" s="43" t="s">
        <v>23</v>
      </c>
      <c r="N15" s="43" t="s">
        <v>127</v>
      </c>
      <c r="O15" s="43" t="s">
        <v>12</v>
      </c>
      <c r="P15" s="43" t="s">
        <v>58</v>
      </c>
      <c r="Q15" s="43" t="s">
        <v>9</v>
      </c>
      <c r="R15" s="41"/>
      <c r="S15" s="41"/>
    </row>
    <row r="16" spans="1:19" ht="15">
      <c r="A16" s="48">
        <v>11</v>
      </c>
      <c r="B16" s="43" t="s">
        <v>91</v>
      </c>
      <c r="C16" s="43" t="s">
        <v>72</v>
      </c>
      <c r="D16" s="44">
        <v>30</v>
      </c>
      <c r="E16" s="49" t="s">
        <v>43</v>
      </c>
      <c r="F16" s="43" t="s">
        <v>35</v>
      </c>
      <c r="G16" s="44">
        <v>49</v>
      </c>
      <c r="H16" s="43" t="s">
        <v>98</v>
      </c>
      <c r="I16" s="43" t="s">
        <v>11</v>
      </c>
      <c r="J16" s="41"/>
      <c r="K16" s="41"/>
      <c r="L16" s="43" t="s">
        <v>86</v>
      </c>
      <c r="M16" s="43" t="s">
        <v>23</v>
      </c>
      <c r="N16" s="43" t="s">
        <v>110</v>
      </c>
      <c r="O16" s="43" t="s">
        <v>23</v>
      </c>
      <c r="P16" s="43" t="s">
        <v>140</v>
      </c>
      <c r="Q16" s="43" t="s">
        <v>11</v>
      </c>
      <c r="R16" s="41"/>
      <c r="S16" s="41"/>
    </row>
    <row r="17" spans="1:17" ht="15">
      <c r="A17" s="48">
        <v>12</v>
      </c>
      <c r="B17" s="43" t="s">
        <v>102</v>
      </c>
      <c r="C17" s="43" t="s">
        <v>11</v>
      </c>
      <c r="D17" s="44">
        <v>31</v>
      </c>
      <c r="E17" s="43" t="s">
        <v>86</v>
      </c>
      <c r="F17" s="43" t="s">
        <v>23</v>
      </c>
      <c r="G17" s="44">
        <v>50</v>
      </c>
      <c r="H17" s="43" t="s">
        <v>81</v>
      </c>
      <c r="I17" s="43" t="s">
        <v>10</v>
      </c>
      <c r="J17" s="41"/>
      <c r="K17" s="41"/>
      <c r="L17" s="43" t="s">
        <v>87</v>
      </c>
      <c r="M17" s="43" t="s">
        <v>23</v>
      </c>
      <c r="N17" s="43" t="s">
        <v>22</v>
      </c>
      <c r="O17" s="43" t="s">
        <v>23</v>
      </c>
      <c r="P17" s="43" t="s">
        <v>136</v>
      </c>
      <c r="Q17" s="43" t="s">
        <v>35</v>
      </c>
    </row>
    <row r="18" spans="1:17" ht="15">
      <c r="A18" s="48">
        <v>13</v>
      </c>
      <c r="B18" s="49" t="s">
        <v>75</v>
      </c>
      <c r="C18" s="43" t="s">
        <v>35</v>
      </c>
      <c r="D18" s="44">
        <v>32</v>
      </c>
      <c r="E18" s="43" t="s">
        <v>96</v>
      </c>
      <c r="F18" s="43" t="s">
        <v>72</v>
      </c>
      <c r="G18" s="44">
        <v>51</v>
      </c>
      <c r="H18" s="41"/>
      <c r="I18" s="41"/>
      <c r="J18" s="41"/>
      <c r="K18" s="41"/>
      <c r="L18" s="43" t="s">
        <v>88</v>
      </c>
      <c r="M18" s="43" t="s">
        <v>23</v>
      </c>
      <c r="N18" s="43" t="s">
        <v>111</v>
      </c>
      <c r="O18" s="43" t="s">
        <v>23</v>
      </c>
      <c r="P18" s="43" t="s">
        <v>36</v>
      </c>
      <c r="Q18" s="43" t="s">
        <v>35</v>
      </c>
    </row>
    <row r="19" spans="1:17" ht="15">
      <c r="A19" s="48">
        <v>14</v>
      </c>
      <c r="B19" s="43" t="s">
        <v>30</v>
      </c>
      <c r="C19" s="43" t="s">
        <v>23</v>
      </c>
      <c r="D19" s="44">
        <v>33</v>
      </c>
      <c r="E19" s="43" t="s">
        <v>84</v>
      </c>
      <c r="F19" s="43" t="s">
        <v>12</v>
      </c>
      <c r="G19" s="44">
        <v>52</v>
      </c>
      <c r="H19" s="43" t="s">
        <v>83</v>
      </c>
      <c r="I19" s="43" t="s">
        <v>12</v>
      </c>
      <c r="J19" s="41"/>
      <c r="K19" s="41"/>
      <c r="L19" s="43" t="s">
        <v>89</v>
      </c>
      <c r="M19" s="43" t="s">
        <v>23</v>
      </c>
      <c r="N19" s="43" t="s">
        <v>120</v>
      </c>
      <c r="O19" s="43" t="s">
        <v>23</v>
      </c>
      <c r="P19" s="41"/>
      <c r="Q19" s="41"/>
    </row>
    <row r="20" spans="1:17" ht="15">
      <c r="A20" s="48">
        <v>15</v>
      </c>
      <c r="B20" s="41"/>
      <c r="C20" s="41"/>
      <c r="D20" s="44">
        <v>34</v>
      </c>
      <c r="E20" s="43" t="s">
        <v>44</v>
      </c>
      <c r="F20" s="43" t="s">
        <v>11</v>
      </c>
      <c r="G20" s="44">
        <v>53</v>
      </c>
      <c r="H20" s="49" t="s">
        <v>78</v>
      </c>
      <c r="I20" s="43" t="s">
        <v>35</v>
      </c>
      <c r="J20" s="41"/>
      <c r="K20" s="41"/>
      <c r="L20" s="43" t="s">
        <v>90</v>
      </c>
      <c r="M20" s="43" t="s">
        <v>72</v>
      </c>
      <c r="N20" s="43" t="s">
        <v>32</v>
      </c>
      <c r="O20" s="43" t="s">
        <v>23</v>
      </c>
      <c r="P20" s="41"/>
      <c r="Q20" s="41"/>
    </row>
    <row r="21" spans="1:17" ht="15">
      <c r="A21" s="48">
        <v>16</v>
      </c>
      <c r="B21" s="43" t="s">
        <v>19</v>
      </c>
      <c r="C21" s="43" t="s">
        <v>12</v>
      </c>
      <c r="D21" s="44">
        <v>35</v>
      </c>
      <c r="E21" s="43" t="s">
        <v>97</v>
      </c>
      <c r="F21" s="43" t="s">
        <v>9</v>
      </c>
      <c r="G21" s="44">
        <v>54</v>
      </c>
      <c r="H21" s="43" t="s">
        <v>92</v>
      </c>
      <c r="I21" s="43" t="s">
        <v>72</v>
      </c>
      <c r="J21" s="41"/>
      <c r="K21" s="41"/>
      <c r="L21" s="43" t="s">
        <v>91</v>
      </c>
      <c r="M21" s="43" t="s">
        <v>72</v>
      </c>
      <c r="N21" s="43" t="s">
        <v>123</v>
      </c>
      <c r="O21" s="43" t="s">
        <v>23</v>
      </c>
      <c r="P21" s="41"/>
      <c r="Q21" s="41"/>
    </row>
    <row r="22" spans="1:17" ht="15">
      <c r="A22" s="48">
        <v>17</v>
      </c>
      <c r="B22" s="43" t="s">
        <v>89</v>
      </c>
      <c r="C22" s="43" t="s">
        <v>23</v>
      </c>
      <c r="D22" s="44">
        <v>36</v>
      </c>
      <c r="E22" s="49" t="s">
        <v>49</v>
      </c>
      <c r="F22" s="43" t="s">
        <v>35</v>
      </c>
      <c r="G22" s="44">
        <v>55</v>
      </c>
      <c r="H22" s="43" t="s">
        <v>20</v>
      </c>
      <c r="I22" s="43" t="s">
        <v>9</v>
      </c>
      <c r="J22" s="41"/>
      <c r="K22" s="41"/>
      <c r="L22" s="43" t="s">
        <v>92</v>
      </c>
      <c r="M22" s="43" t="s">
        <v>72</v>
      </c>
      <c r="N22" s="43" t="s">
        <v>24</v>
      </c>
      <c r="O22" s="43" t="s">
        <v>9</v>
      </c>
      <c r="P22" s="41"/>
      <c r="Q22" s="41"/>
    </row>
    <row r="23" spans="1:17" ht="15">
      <c r="A23" s="48">
        <v>18</v>
      </c>
      <c r="B23" s="49" t="s">
        <v>76</v>
      </c>
      <c r="C23" s="43" t="s">
        <v>35</v>
      </c>
      <c r="D23" s="44">
        <v>37</v>
      </c>
      <c r="E23" s="43" t="s">
        <v>93</v>
      </c>
      <c r="F23" s="43" t="s">
        <v>72</v>
      </c>
      <c r="G23" s="44">
        <v>56</v>
      </c>
      <c r="H23" s="49" t="s">
        <v>42</v>
      </c>
      <c r="I23" s="43" t="s">
        <v>35</v>
      </c>
      <c r="J23" s="41"/>
      <c r="K23" s="41"/>
      <c r="L23" s="43" t="s">
        <v>93</v>
      </c>
      <c r="M23" s="43" t="s">
        <v>72</v>
      </c>
      <c r="N23" s="43" t="s">
        <v>48</v>
      </c>
      <c r="O23" s="43" t="s">
        <v>9</v>
      </c>
      <c r="P23" s="41"/>
      <c r="Q23" s="41"/>
    </row>
    <row r="24" spans="1:17" ht="15">
      <c r="A24" s="48">
        <v>19</v>
      </c>
      <c r="B24" s="43" t="s">
        <v>99</v>
      </c>
      <c r="C24" s="43" t="s">
        <v>11</v>
      </c>
      <c r="D24" s="44">
        <v>38</v>
      </c>
      <c r="E24" s="43" t="s">
        <v>53</v>
      </c>
      <c r="F24" s="43" t="s">
        <v>10</v>
      </c>
      <c r="G24" s="44">
        <v>57</v>
      </c>
      <c r="H24" s="43" t="s">
        <v>100</v>
      </c>
      <c r="I24" s="43" t="s">
        <v>11</v>
      </c>
      <c r="J24" s="41"/>
      <c r="K24" s="41"/>
      <c r="L24" s="43" t="s">
        <v>33</v>
      </c>
      <c r="M24" s="43" t="s">
        <v>72</v>
      </c>
      <c r="N24" s="43" t="s">
        <v>46</v>
      </c>
      <c r="O24" s="43" t="s">
        <v>9</v>
      </c>
      <c r="P24" s="41"/>
      <c r="Q24" s="41"/>
    </row>
    <row r="25" spans="1:17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3" t="s">
        <v>94</v>
      </c>
      <c r="M25" s="43" t="s">
        <v>72</v>
      </c>
      <c r="N25" s="43" t="s">
        <v>45</v>
      </c>
      <c r="O25" s="43" t="s">
        <v>9</v>
      </c>
      <c r="P25" s="41"/>
      <c r="Q25" s="41"/>
    </row>
    <row r="26" spans="1:17" ht="1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3" t="s">
        <v>95</v>
      </c>
      <c r="M26" s="43" t="s">
        <v>72</v>
      </c>
      <c r="N26" s="43" t="s">
        <v>117</v>
      </c>
      <c r="O26" s="43" t="s">
        <v>9</v>
      </c>
      <c r="P26" s="41"/>
      <c r="Q26" s="41"/>
    </row>
    <row r="27" spans="1:17" ht="1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3" t="s">
        <v>96</v>
      </c>
      <c r="M27" s="43" t="s">
        <v>72</v>
      </c>
      <c r="N27" s="43" t="s">
        <v>128</v>
      </c>
      <c r="O27" s="43" t="s">
        <v>9</v>
      </c>
      <c r="P27" s="41"/>
      <c r="Q27" s="41"/>
    </row>
    <row r="28" spans="1:17" ht="1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3" t="s">
        <v>97</v>
      </c>
      <c r="M28" s="43" t="s">
        <v>9</v>
      </c>
      <c r="N28" s="43" t="s">
        <v>118</v>
      </c>
      <c r="O28" s="43" t="s">
        <v>11</v>
      </c>
      <c r="P28" s="41"/>
      <c r="Q28" s="41"/>
    </row>
    <row r="29" spans="1:17" ht="1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3" t="s">
        <v>51</v>
      </c>
      <c r="M29" s="43" t="s">
        <v>9</v>
      </c>
      <c r="N29" s="43" t="s">
        <v>114</v>
      </c>
      <c r="O29" s="43" t="s">
        <v>11</v>
      </c>
      <c r="P29" s="41"/>
      <c r="Q29" s="41"/>
    </row>
    <row r="30" spans="1:17" ht="15">
      <c r="A30" s="46" t="s">
        <v>105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3" t="s">
        <v>20</v>
      </c>
      <c r="M30" s="43" t="s">
        <v>9</v>
      </c>
      <c r="N30" s="43" t="s">
        <v>62</v>
      </c>
      <c r="O30" s="43" t="s">
        <v>11</v>
      </c>
      <c r="P30" s="41"/>
      <c r="Q30" s="41"/>
    </row>
    <row r="31" spans="1:17" ht="15">
      <c r="A31" s="41"/>
      <c r="B31" s="42" t="s">
        <v>8</v>
      </c>
      <c r="C31" s="41"/>
      <c r="D31" s="41"/>
      <c r="E31" s="42" t="s">
        <v>106</v>
      </c>
      <c r="F31" s="41"/>
      <c r="G31" s="41"/>
      <c r="H31" s="42" t="s">
        <v>107</v>
      </c>
      <c r="I31" s="41"/>
      <c r="J31" s="41"/>
      <c r="K31" s="41"/>
      <c r="L31" s="43" t="s">
        <v>98</v>
      </c>
      <c r="M31" s="43" t="s">
        <v>11</v>
      </c>
      <c r="N31" s="43" t="s">
        <v>122</v>
      </c>
      <c r="O31" s="43" t="s">
        <v>11</v>
      </c>
      <c r="P31" s="41"/>
      <c r="Q31" s="41"/>
    </row>
    <row r="32" spans="1:17" ht="15">
      <c r="A32" s="47" t="s">
        <v>156</v>
      </c>
      <c r="B32" s="43" t="s">
        <v>4</v>
      </c>
      <c r="C32" s="43" t="s">
        <v>1</v>
      </c>
      <c r="D32" s="43" t="s">
        <v>156</v>
      </c>
      <c r="E32" s="43" t="s">
        <v>4</v>
      </c>
      <c r="F32" s="43" t="s">
        <v>1</v>
      </c>
      <c r="G32" s="43" t="s">
        <v>156</v>
      </c>
      <c r="H32" s="43" t="s">
        <v>4</v>
      </c>
      <c r="I32" s="43" t="s">
        <v>1</v>
      </c>
      <c r="J32" s="41"/>
      <c r="K32" s="41"/>
      <c r="L32" s="43" t="s">
        <v>99</v>
      </c>
      <c r="M32" s="43" t="s">
        <v>11</v>
      </c>
      <c r="N32" s="43" t="s">
        <v>125</v>
      </c>
      <c r="O32" s="43" t="s">
        <v>35</v>
      </c>
      <c r="P32" s="41"/>
      <c r="Q32" s="41"/>
    </row>
    <row r="33" spans="1:15" ht="15">
      <c r="A33" s="48">
        <v>58</v>
      </c>
      <c r="B33" s="43" t="s">
        <v>108</v>
      </c>
      <c r="C33" s="43" t="s">
        <v>35</v>
      </c>
      <c r="D33" s="44">
        <v>72</v>
      </c>
      <c r="E33" s="43" t="s">
        <v>116</v>
      </c>
      <c r="F33" s="43" t="s">
        <v>35</v>
      </c>
      <c r="G33" s="44">
        <v>86</v>
      </c>
      <c r="H33" s="43" t="s">
        <v>55</v>
      </c>
      <c r="I33" s="43" t="s">
        <v>10</v>
      </c>
      <c r="J33" s="41"/>
      <c r="K33" s="41"/>
      <c r="L33" s="43" t="s">
        <v>100</v>
      </c>
      <c r="M33" s="43" t="s">
        <v>11</v>
      </c>
      <c r="N33" s="43" t="s">
        <v>39</v>
      </c>
      <c r="O33" s="43" t="s">
        <v>35</v>
      </c>
    </row>
    <row r="34" spans="1:15" ht="15">
      <c r="A34" s="48">
        <v>59</v>
      </c>
      <c r="B34" s="43" t="s">
        <v>109</v>
      </c>
      <c r="C34" s="43" t="s">
        <v>12</v>
      </c>
      <c r="D34" s="44">
        <v>73</v>
      </c>
      <c r="E34" s="43" t="s">
        <v>117</v>
      </c>
      <c r="F34" s="43" t="s">
        <v>9</v>
      </c>
      <c r="G34" s="44">
        <v>87</v>
      </c>
      <c r="H34" s="43" t="s">
        <v>39</v>
      </c>
      <c r="I34" s="43" t="s">
        <v>35</v>
      </c>
      <c r="J34" s="41"/>
      <c r="K34" s="41"/>
      <c r="L34" s="43" t="s">
        <v>101</v>
      </c>
      <c r="M34" s="43" t="s">
        <v>11</v>
      </c>
      <c r="N34" s="43" t="s">
        <v>116</v>
      </c>
      <c r="O34" s="43" t="s">
        <v>35</v>
      </c>
    </row>
    <row r="35" spans="1:15" ht="15">
      <c r="A35" s="48">
        <v>60</v>
      </c>
      <c r="B35" s="41"/>
      <c r="C35" s="41"/>
      <c r="D35" s="44">
        <v>74</v>
      </c>
      <c r="E35" s="43" t="s">
        <v>118</v>
      </c>
      <c r="F35" s="43" t="s">
        <v>11</v>
      </c>
      <c r="G35" s="44">
        <v>88</v>
      </c>
      <c r="H35" s="43" t="s">
        <v>123</v>
      </c>
      <c r="I35" s="43" t="s">
        <v>23</v>
      </c>
      <c r="J35" s="41"/>
      <c r="K35" s="41"/>
      <c r="L35" s="43" t="s">
        <v>102</v>
      </c>
      <c r="M35" s="43" t="s">
        <v>11</v>
      </c>
      <c r="N35" s="43" t="s">
        <v>112</v>
      </c>
      <c r="O35" s="43" t="s">
        <v>35</v>
      </c>
    </row>
    <row r="36" spans="1:15" ht="15">
      <c r="A36" s="48">
        <v>61</v>
      </c>
      <c r="B36" s="43" t="s">
        <v>110</v>
      </c>
      <c r="C36" s="43" t="s">
        <v>23</v>
      </c>
      <c r="D36" s="44">
        <v>75</v>
      </c>
      <c r="E36" s="43" t="s">
        <v>119</v>
      </c>
      <c r="F36" s="43" t="s">
        <v>12</v>
      </c>
      <c r="G36" s="44">
        <v>89</v>
      </c>
      <c r="H36" s="43" t="s">
        <v>124</v>
      </c>
      <c r="I36" s="43" t="s">
        <v>12</v>
      </c>
      <c r="J36" s="41"/>
      <c r="K36" s="41"/>
      <c r="L36" s="43" t="s">
        <v>44</v>
      </c>
      <c r="M36" s="43" t="s">
        <v>11</v>
      </c>
      <c r="N36" s="43" t="s">
        <v>59</v>
      </c>
      <c r="O36" s="43" t="s">
        <v>35</v>
      </c>
    </row>
    <row r="37" spans="1:15" ht="15">
      <c r="A37" s="48">
        <v>62</v>
      </c>
      <c r="B37" s="43" t="s">
        <v>54</v>
      </c>
      <c r="C37" s="43" t="s">
        <v>10</v>
      </c>
      <c r="D37" s="44">
        <v>76</v>
      </c>
      <c r="E37" s="43" t="s">
        <v>25</v>
      </c>
      <c r="F37" s="43" t="s">
        <v>10</v>
      </c>
      <c r="G37" s="44">
        <v>90</v>
      </c>
      <c r="H37" s="43" t="s">
        <v>63</v>
      </c>
      <c r="I37" s="43" t="s">
        <v>10</v>
      </c>
      <c r="J37" s="41"/>
      <c r="K37" s="41"/>
      <c r="L37" s="43" t="s">
        <v>103</v>
      </c>
      <c r="M37" s="43" t="s">
        <v>11</v>
      </c>
      <c r="N37" s="43" t="s">
        <v>108</v>
      </c>
      <c r="O37" s="43" t="s">
        <v>35</v>
      </c>
    </row>
    <row r="38" spans="1:15" ht="15">
      <c r="A38" s="48">
        <v>63</v>
      </c>
      <c r="B38" s="41"/>
      <c r="C38" s="41"/>
      <c r="D38" s="44">
        <v>77</v>
      </c>
      <c r="E38" s="43" t="s">
        <v>24</v>
      </c>
      <c r="F38" s="43" t="s">
        <v>9</v>
      </c>
      <c r="G38" s="44">
        <v>91</v>
      </c>
      <c r="H38" s="43" t="s">
        <v>125</v>
      </c>
      <c r="I38" s="43" t="s">
        <v>35</v>
      </c>
      <c r="J38" s="41"/>
      <c r="K38" s="41"/>
      <c r="L38" s="43" t="s">
        <v>104</v>
      </c>
      <c r="M38" s="43" t="s">
        <v>11</v>
      </c>
      <c r="N38" s="41"/>
      <c r="O38" s="41"/>
    </row>
    <row r="39" spans="1:15" ht="15">
      <c r="A39" s="48">
        <v>64</v>
      </c>
      <c r="B39" s="43" t="s">
        <v>45</v>
      </c>
      <c r="C39" s="43" t="s">
        <v>9</v>
      </c>
      <c r="D39" s="44">
        <v>78</v>
      </c>
      <c r="E39" s="43" t="s">
        <v>15</v>
      </c>
      <c r="F39" s="43" t="s">
        <v>12</v>
      </c>
      <c r="G39" s="44">
        <v>92</v>
      </c>
      <c r="H39" s="43" t="s">
        <v>48</v>
      </c>
      <c r="I39" s="43" t="s">
        <v>9</v>
      </c>
      <c r="J39" s="41"/>
      <c r="K39" s="41"/>
      <c r="L39" s="43" t="s">
        <v>50</v>
      </c>
      <c r="M39" s="43" t="s">
        <v>11</v>
      </c>
      <c r="N39" s="41"/>
      <c r="O39" s="41"/>
    </row>
    <row r="40" spans="1:15" ht="15">
      <c r="A40" s="48">
        <v>65</v>
      </c>
      <c r="B40" s="43" t="s">
        <v>31</v>
      </c>
      <c r="C40" s="43" t="s">
        <v>12</v>
      </c>
      <c r="D40" s="44">
        <v>79</v>
      </c>
      <c r="E40" s="43" t="s">
        <v>32</v>
      </c>
      <c r="F40" s="43" t="s">
        <v>23</v>
      </c>
      <c r="G40" s="44">
        <v>93</v>
      </c>
      <c r="H40" s="43" t="s">
        <v>126</v>
      </c>
      <c r="I40" s="43" t="s">
        <v>12</v>
      </c>
      <c r="J40" s="41"/>
      <c r="K40" s="41"/>
      <c r="L40" s="49" t="s">
        <v>61</v>
      </c>
      <c r="M40" s="43" t="s">
        <v>35</v>
      </c>
      <c r="N40" s="41"/>
      <c r="O40" s="41"/>
    </row>
    <row r="41" spans="1:15" ht="15">
      <c r="A41" s="48">
        <v>66</v>
      </c>
      <c r="B41" s="43" t="s">
        <v>46</v>
      </c>
      <c r="C41" s="43" t="s">
        <v>9</v>
      </c>
      <c r="D41" s="44">
        <v>80</v>
      </c>
      <c r="E41" s="41"/>
      <c r="F41" s="41"/>
      <c r="G41" s="44">
        <v>94</v>
      </c>
      <c r="H41" s="43" t="s">
        <v>62</v>
      </c>
      <c r="I41" s="43" t="s">
        <v>11</v>
      </c>
      <c r="J41" s="41"/>
      <c r="K41" s="41"/>
      <c r="L41" s="49" t="s">
        <v>40</v>
      </c>
      <c r="M41" s="49" t="s">
        <v>35</v>
      </c>
      <c r="N41" s="41"/>
      <c r="O41" s="41"/>
    </row>
    <row r="42" spans="1:15" ht="15">
      <c r="A42" s="48">
        <v>67</v>
      </c>
      <c r="B42" s="43" t="s">
        <v>111</v>
      </c>
      <c r="C42" s="43" t="s">
        <v>23</v>
      </c>
      <c r="D42" s="44">
        <v>81</v>
      </c>
      <c r="E42" s="43" t="s">
        <v>120</v>
      </c>
      <c r="F42" s="43" t="s">
        <v>23</v>
      </c>
      <c r="G42" s="44">
        <v>95</v>
      </c>
      <c r="H42" s="43" t="s">
        <v>127</v>
      </c>
      <c r="I42" s="43" t="s">
        <v>12</v>
      </c>
      <c r="J42" s="41"/>
      <c r="K42" s="41"/>
      <c r="L42" s="49" t="s">
        <v>38</v>
      </c>
      <c r="M42" s="43" t="s">
        <v>35</v>
      </c>
      <c r="N42" s="41"/>
      <c r="O42" s="41"/>
    </row>
    <row r="43" spans="1:15" ht="15">
      <c r="A43" s="48">
        <v>68</v>
      </c>
      <c r="B43" s="43" t="s">
        <v>112</v>
      </c>
      <c r="C43" s="43" t="s">
        <v>35</v>
      </c>
      <c r="D43" s="44">
        <v>82</v>
      </c>
      <c r="E43" s="41"/>
      <c r="F43" s="41"/>
      <c r="G43" s="44">
        <v>96</v>
      </c>
      <c r="H43" s="43" t="s">
        <v>22</v>
      </c>
      <c r="I43" s="43" t="s">
        <v>23</v>
      </c>
      <c r="J43" s="41"/>
      <c r="K43" s="41"/>
      <c r="L43" s="49" t="s">
        <v>47</v>
      </c>
      <c r="M43" s="43" t="s">
        <v>35</v>
      </c>
      <c r="N43" s="41"/>
      <c r="O43" s="41"/>
    </row>
    <row r="44" spans="1:15" ht="15">
      <c r="A44" s="48">
        <v>69</v>
      </c>
      <c r="B44" s="43" t="s">
        <v>113</v>
      </c>
      <c r="C44" s="43" t="s">
        <v>12</v>
      </c>
      <c r="D44" s="44">
        <v>83</v>
      </c>
      <c r="E44" s="43" t="s">
        <v>121</v>
      </c>
      <c r="F44" s="43" t="s">
        <v>12</v>
      </c>
      <c r="G44" s="44">
        <v>97</v>
      </c>
      <c r="H44" s="41"/>
      <c r="I44" s="41"/>
      <c r="J44" s="41"/>
      <c r="K44" s="41"/>
      <c r="L44" s="49" t="s">
        <v>34</v>
      </c>
      <c r="M44" s="43" t="s">
        <v>35</v>
      </c>
      <c r="N44" s="41"/>
      <c r="O44" s="41"/>
    </row>
    <row r="45" spans="1:15" ht="15">
      <c r="A45" s="48">
        <v>70</v>
      </c>
      <c r="B45" s="43" t="s">
        <v>114</v>
      </c>
      <c r="C45" s="43" t="s">
        <v>11</v>
      </c>
      <c r="D45" s="44">
        <v>84</v>
      </c>
      <c r="E45" s="43" t="s">
        <v>122</v>
      </c>
      <c r="F45" s="43" t="s">
        <v>11</v>
      </c>
      <c r="G45" s="44">
        <v>98</v>
      </c>
      <c r="H45" s="43" t="s">
        <v>128</v>
      </c>
      <c r="I45" s="43" t="s">
        <v>9</v>
      </c>
      <c r="J45" s="41"/>
      <c r="K45" s="41"/>
      <c r="L45" s="49" t="s">
        <v>78</v>
      </c>
      <c r="M45" s="43" t="s">
        <v>35</v>
      </c>
      <c r="N45" s="41"/>
      <c r="O45" s="41"/>
    </row>
    <row r="46" spans="1:15" ht="15">
      <c r="A46" s="48">
        <v>71</v>
      </c>
      <c r="B46" s="43" t="s">
        <v>115</v>
      </c>
      <c r="C46" s="43" t="s">
        <v>10</v>
      </c>
      <c r="D46" s="44">
        <v>85</v>
      </c>
      <c r="E46" s="43" t="s">
        <v>59</v>
      </c>
      <c r="F46" s="43" t="s">
        <v>35</v>
      </c>
      <c r="G46" s="44">
        <v>99</v>
      </c>
      <c r="H46" s="41"/>
      <c r="I46" s="41"/>
      <c r="J46" s="41"/>
      <c r="K46" s="41"/>
      <c r="L46" s="49" t="s">
        <v>49</v>
      </c>
      <c r="M46" s="43" t="s">
        <v>35</v>
      </c>
      <c r="N46" s="41"/>
      <c r="O46" s="41"/>
    </row>
    <row r="47" spans="1:15" ht="15">
      <c r="A47" s="41"/>
      <c r="B47" s="41"/>
      <c r="C47" s="41"/>
      <c r="D47" s="42" t="s">
        <v>145</v>
      </c>
      <c r="E47" s="41"/>
      <c r="F47" s="41"/>
      <c r="G47" s="41"/>
      <c r="H47" s="42" t="s">
        <v>144</v>
      </c>
      <c r="I47" s="41"/>
      <c r="J47" s="41"/>
      <c r="K47" s="41"/>
      <c r="L47" s="49" t="s">
        <v>42</v>
      </c>
      <c r="M47" s="43" t="s">
        <v>35</v>
      </c>
      <c r="N47" s="41"/>
      <c r="O47" s="41"/>
    </row>
    <row r="48" spans="1:15" ht="15">
      <c r="A48" s="41"/>
      <c r="B48" s="41"/>
      <c r="C48" s="42" t="s">
        <v>141</v>
      </c>
      <c r="D48" s="41"/>
      <c r="E48" s="42" t="s">
        <v>142</v>
      </c>
      <c r="F48" s="41"/>
      <c r="G48" s="41"/>
      <c r="H48" s="42" t="s">
        <v>132</v>
      </c>
      <c r="I48" s="41"/>
      <c r="J48" s="41"/>
      <c r="K48" s="41"/>
      <c r="L48" s="49" t="s">
        <v>77</v>
      </c>
      <c r="M48" s="43" t="s">
        <v>35</v>
      </c>
      <c r="N48" s="41"/>
      <c r="O48" s="41"/>
    </row>
    <row r="49" spans="1:13" ht="15">
      <c r="A49" s="47" t="s">
        <v>156</v>
      </c>
      <c r="B49" s="43" t="s">
        <v>4</v>
      </c>
      <c r="C49" s="43" t="s">
        <v>1</v>
      </c>
      <c r="D49" s="43" t="s">
        <v>156</v>
      </c>
      <c r="E49" s="43" t="s">
        <v>4</v>
      </c>
      <c r="F49" s="43" t="s">
        <v>1</v>
      </c>
      <c r="G49" s="43" t="s">
        <v>156</v>
      </c>
      <c r="H49" s="43" t="s">
        <v>4</v>
      </c>
      <c r="I49" s="43" t="s">
        <v>1</v>
      </c>
      <c r="J49" s="41"/>
      <c r="K49" s="41"/>
      <c r="L49" s="49" t="s">
        <v>60</v>
      </c>
      <c r="M49" s="43" t="s">
        <v>35</v>
      </c>
    </row>
    <row r="50" spans="1:13" ht="15">
      <c r="A50" s="48">
        <v>106</v>
      </c>
      <c r="B50" s="43" t="s">
        <v>57</v>
      </c>
      <c r="C50" s="43" t="s">
        <v>10</v>
      </c>
      <c r="D50" s="44">
        <v>116</v>
      </c>
      <c r="E50" s="41"/>
      <c r="F50" s="41"/>
      <c r="G50" s="44">
        <v>100</v>
      </c>
      <c r="H50" s="43" t="s">
        <v>37</v>
      </c>
      <c r="I50" s="43" t="s">
        <v>23</v>
      </c>
      <c r="J50" s="41"/>
      <c r="K50" s="41"/>
      <c r="L50" s="49" t="s">
        <v>41</v>
      </c>
      <c r="M50" s="43" t="s">
        <v>35</v>
      </c>
    </row>
    <row r="51" spans="1:13" ht="15">
      <c r="A51" s="48">
        <v>107</v>
      </c>
      <c r="B51" s="41"/>
      <c r="C51" s="41"/>
      <c r="D51" s="44">
        <v>117</v>
      </c>
      <c r="E51" s="43" t="s">
        <v>136</v>
      </c>
      <c r="F51" s="43" t="s">
        <v>35</v>
      </c>
      <c r="G51" s="44">
        <v>101</v>
      </c>
      <c r="H51" s="41"/>
      <c r="I51" s="41"/>
      <c r="J51" s="41"/>
      <c r="K51" s="41"/>
      <c r="L51" s="49" t="s">
        <v>43</v>
      </c>
      <c r="M51" s="43" t="s">
        <v>35</v>
      </c>
    </row>
    <row r="52" spans="1:13" ht="15">
      <c r="A52" s="48">
        <v>108</v>
      </c>
      <c r="B52" s="43" t="s">
        <v>27</v>
      </c>
      <c r="C52" s="43" t="s">
        <v>12</v>
      </c>
      <c r="D52" s="44">
        <v>118</v>
      </c>
      <c r="E52" s="43" t="s">
        <v>137</v>
      </c>
      <c r="F52" s="43" t="s">
        <v>10</v>
      </c>
      <c r="G52" s="44">
        <v>102</v>
      </c>
      <c r="H52" s="43" t="s">
        <v>65</v>
      </c>
      <c r="I52" s="43" t="s">
        <v>35</v>
      </c>
      <c r="J52" s="41"/>
      <c r="K52" s="41"/>
      <c r="L52" s="49" t="s">
        <v>75</v>
      </c>
      <c r="M52" s="43" t="s">
        <v>35</v>
      </c>
    </row>
    <row r="53" spans="1:13" ht="15">
      <c r="A53" s="48">
        <v>109</v>
      </c>
      <c r="B53" s="43" t="s">
        <v>36</v>
      </c>
      <c r="C53" s="43" t="s">
        <v>35</v>
      </c>
      <c r="D53" s="44">
        <v>119</v>
      </c>
      <c r="E53" s="43" t="s">
        <v>138</v>
      </c>
      <c r="F53" s="43" t="s">
        <v>23</v>
      </c>
      <c r="G53" s="44">
        <v>103</v>
      </c>
      <c r="H53" s="43" t="s">
        <v>129</v>
      </c>
      <c r="I53" s="43" t="s">
        <v>11</v>
      </c>
      <c r="J53" s="41"/>
      <c r="K53" s="41"/>
      <c r="L53" s="49" t="s">
        <v>76</v>
      </c>
      <c r="M53" s="43" t="s">
        <v>35</v>
      </c>
    </row>
    <row r="54" spans="1:13" ht="15">
      <c r="A54" s="48">
        <v>110</v>
      </c>
      <c r="B54" s="43" t="s">
        <v>133</v>
      </c>
      <c r="C54" s="43" t="s">
        <v>10</v>
      </c>
      <c r="D54" s="44">
        <v>120</v>
      </c>
      <c r="E54" s="43" t="s">
        <v>139</v>
      </c>
      <c r="F54" s="43" t="s">
        <v>66</v>
      </c>
      <c r="G54" s="44">
        <v>104</v>
      </c>
      <c r="H54" s="43" t="s">
        <v>130</v>
      </c>
      <c r="I54" s="43" t="s">
        <v>23</v>
      </c>
      <c r="J54" s="41"/>
      <c r="K54" s="41"/>
      <c r="L54" s="41"/>
      <c r="M54" s="41"/>
    </row>
    <row r="55" spans="1:13" ht="15">
      <c r="A55" s="48">
        <v>111</v>
      </c>
      <c r="B55" s="43" t="s">
        <v>16</v>
      </c>
      <c r="C55" s="43" t="s">
        <v>9</v>
      </c>
      <c r="D55" s="44">
        <v>121</v>
      </c>
      <c r="E55" s="43" t="s">
        <v>64</v>
      </c>
      <c r="F55" s="43" t="s">
        <v>10</v>
      </c>
      <c r="G55" s="44">
        <v>105</v>
      </c>
      <c r="H55" s="43" t="s">
        <v>131</v>
      </c>
      <c r="I55" s="43" t="s">
        <v>11</v>
      </c>
      <c r="J55" s="41"/>
      <c r="K55" s="41"/>
      <c r="L55" s="41"/>
      <c r="M55" s="41"/>
    </row>
    <row r="56" spans="1:13" ht="15">
      <c r="A56" s="48">
        <v>112</v>
      </c>
      <c r="B56" s="43" t="s">
        <v>134</v>
      </c>
      <c r="C56" s="43" t="s">
        <v>23</v>
      </c>
      <c r="D56" s="44">
        <v>122</v>
      </c>
      <c r="E56" s="43" t="s">
        <v>58</v>
      </c>
      <c r="F56" s="43" t="s">
        <v>9</v>
      </c>
      <c r="G56" s="41"/>
      <c r="H56" s="41"/>
      <c r="I56" s="41"/>
      <c r="J56" s="41"/>
      <c r="K56" s="41"/>
      <c r="L56" s="41"/>
      <c r="M56" s="41"/>
    </row>
    <row r="57" spans="1:13" ht="15">
      <c r="A57" s="48">
        <v>113</v>
      </c>
      <c r="B57" s="43" t="s">
        <v>26</v>
      </c>
      <c r="C57" s="43" t="s">
        <v>10</v>
      </c>
      <c r="D57" s="44">
        <v>123</v>
      </c>
      <c r="E57" s="43" t="s">
        <v>140</v>
      </c>
      <c r="F57" s="43" t="s">
        <v>11</v>
      </c>
      <c r="G57" s="41"/>
      <c r="H57" s="41"/>
      <c r="I57" s="41"/>
      <c r="J57" s="41"/>
      <c r="K57" s="41"/>
      <c r="L57" s="41"/>
      <c r="M57" s="41"/>
    </row>
    <row r="58" spans="1:13" ht="15">
      <c r="A58" s="48">
        <v>114</v>
      </c>
      <c r="B58" s="41"/>
      <c r="C58" s="41"/>
      <c r="D58" s="44">
        <v>124</v>
      </c>
      <c r="E58" s="43" t="s">
        <v>28</v>
      </c>
      <c r="F58" s="43" t="s">
        <v>23</v>
      </c>
      <c r="G58" s="41"/>
      <c r="H58" s="41"/>
      <c r="I58" s="41"/>
      <c r="J58" s="41"/>
      <c r="K58" s="41"/>
      <c r="L58" s="41"/>
      <c r="M58" s="41"/>
    </row>
    <row r="59" spans="1:13" ht="15">
      <c r="A59" s="48">
        <v>115</v>
      </c>
      <c r="B59" s="43" t="s">
        <v>135</v>
      </c>
      <c r="C59" s="43" t="s">
        <v>9</v>
      </c>
      <c r="D59" s="44">
        <v>125</v>
      </c>
      <c r="E59" s="43" t="s">
        <v>56</v>
      </c>
      <c r="F59" s="43" t="s">
        <v>9</v>
      </c>
      <c r="G59" s="41"/>
      <c r="H59" s="41"/>
      <c r="I59" s="41"/>
      <c r="J59" s="41"/>
      <c r="K59" s="41"/>
      <c r="L59" s="41"/>
      <c r="M59" s="41"/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46"/>
  <sheetViews>
    <sheetView workbookViewId="0">
      <selection activeCell="B2" sqref="B2:J2"/>
    </sheetView>
  </sheetViews>
  <sheetFormatPr defaultRowHeight="12.75"/>
  <cols>
    <col min="1" max="1" width="4.7109375" customWidth="1"/>
    <col min="3" max="3" width="11.5703125" customWidth="1"/>
    <col min="4" max="4" width="31.7109375" customWidth="1"/>
    <col min="5" max="5" width="16.140625" customWidth="1"/>
    <col min="8" max="8" width="10.5703125" customWidth="1"/>
    <col min="9" max="9" width="9.85546875" customWidth="1"/>
    <col min="12" max="12" width="12.28515625" customWidth="1"/>
  </cols>
  <sheetData>
    <row r="2" spans="2:12" ht="18">
      <c r="B2" s="145" t="s">
        <v>178</v>
      </c>
      <c r="C2" s="145"/>
      <c r="D2" s="145"/>
      <c r="E2" s="145"/>
      <c r="F2" s="145"/>
      <c r="G2" s="145"/>
      <c r="H2" s="145"/>
      <c r="I2" s="145"/>
      <c r="J2" s="145"/>
    </row>
    <row r="3" spans="2:12" ht="18">
      <c r="B3" s="146" t="s">
        <v>203</v>
      </c>
      <c r="C3" s="146"/>
      <c r="D3" s="146"/>
      <c r="E3" s="146"/>
      <c r="F3" s="146"/>
      <c r="G3" s="146"/>
      <c r="H3" s="146"/>
      <c r="I3" s="146"/>
      <c r="J3" s="146"/>
    </row>
    <row r="4" spans="2:12" ht="18">
      <c r="B4" s="145" t="s">
        <v>266</v>
      </c>
      <c r="C4" s="145"/>
      <c r="D4" s="145"/>
      <c r="E4" s="145"/>
      <c r="F4" s="145"/>
      <c r="G4" s="145"/>
      <c r="H4" s="145"/>
      <c r="I4" s="145"/>
      <c r="J4" s="145"/>
    </row>
    <row r="7" spans="2:12" ht="15">
      <c r="B7" s="217" t="s">
        <v>2</v>
      </c>
      <c r="C7" s="217" t="s">
        <v>263</v>
      </c>
      <c r="D7" s="217" t="s">
        <v>4</v>
      </c>
      <c r="E7" s="217" t="s">
        <v>1</v>
      </c>
      <c r="F7" s="217"/>
      <c r="G7" s="217" t="s">
        <v>5</v>
      </c>
      <c r="H7" s="217" t="s">
        <v>7</v>
      </c>
      <c r="I7" s="217" t="s">
        <v>6</v>
      </c>
      <c r="J7" s="217" t="s">
        <v>14</v>
      </c>
      <c r="K7" s="218" t="s">
        <v>69</v>
      </c>
      <c r="L7" s="218" t="s">
        <v>0</v>
      </c>
    </row>
    <row r="8" spans="2:12" ht="15">
      <c r="B8" s="217" t="s">
        <v>262</v>
      </c>
      <c r="C8" s="217" t="s">
        <v>264</v>
      </c>
      <c r="D8" s="217"/>
      <c r="E8" s="217"/>
      <c r="F8" s="217"/>
      <c r="G8" s="217"/>
      <c r="H8" s="217"/>
      <c r="I8" s="217"/>
      <c r="J8" s="217"/>
      <c r="K8" s="218"/>
      <c r="L8" s="218"/>
    </row>
    <row r="9" spans="2:12" ht="15">
      <c r="B9" s="219">
        <v>1</v>
      </c>
      <c r="C9" s="130">
        <v>1</v>
      </c>
      <c r="D9" s="66" t="s">
        <v>168</v>
      </c>
      <c r="E9" s="67" t="s">
        <v>12</v>
      </c>
      <c r="F9" s="227"/>
      <c r="G9" s="228">
        <v>24</v>
      </c>
      <c r="H9" s="228">
        <v>2278</v>
      </c>
      <c r="I9" s="228">
        <v>188</v>
      </c>
      <c r="J9" s="229">
        <f>G9*20+H9</f>
        <v>2758</v>
      </c>
      <c r="K9" s="223">
        <f t="shared" ref="K9:K46" si="0">B9</f>
        <v>1</v>
      </c>
      <c r="L9" s="224">
        <f>+'Ptos Cosapyl'!D58</f>
        <v>45.103499999999997</v>
      </c>
    </row>
    <row r="10" spans="2:12" ht="15">
      <c r="B10" s="219">
        <v>2</v>
      </c>
      <c r="C10" s="130">
        <v>1</v>
      </c>
      <c r="D10" s="66" t="s">
        <v>174</v>
      </c>
      <c r="E10" s="67" t="s">
        <v>189</v>
      </c>
      <c r="F10" s="227"/>
      <c r="G10" s="228">
        <v>32</v>
      </c>
      <c r="H10" s="228">
        <v>1966</v>
      </c>
      <c r="I10" s="228">
        <v>276</v>
      </c>
      <c r="J10" s="229">
        <f>G10*20+H10</f>
        <v>2606</v>
      </c>
      <c r="K10" s="223">
        <f t="shared" si="0"/>
        <v>2</v>
      </c>
      <c r="L10" s="224">
        <f>+L9-0.0001</f>
        <v>45.103399999999993</v>
      </c>
    </row>
    <row r="11" spans="2:12" ht="15">
      <c r="B11" s="219">
        <f>+B10+1</f>
        <v>3</v>
      </c>
      <c r="C11" s="130">
        <v>1</v>
      </c>
      <c r="D11" s="129" t="s">
        <v>211</v>
      </c>
      <c r="E11" s="130" t="s">
        <v>11</v>
      </c>
      <c r="F11" s="220"/>
      <c r="G11" s="221">
        <v>11</v>
      </c>
      <c r="H11" s="221">
        <v>1576</v>
      </c>
      <c r="I11" s="221">
        <v>960</v>
      </c>
      <c r="J11" s="222">
        <f t="shared" ref="J11" si="1">G11*20+H11</f>
        <v>1796</v>
      </c>
      <c r="K11" s="223">
        <f t="shared" si="0"/>
        <v>3</v>
      </c>
      <c r="L11" s="224">
        <f>+L10-0.0001</f>
        <v>45.10329999999999</v>
      </c>
    </row>
    <row r="12" spans="2:12" ht="15">
      <c r="B12" s="219">
        <f t="shared" ref="B12:B46" si="2">+B11+1</f>
        <v>4</v>
      </c>
      <c r="C12" s="130">
        <v>2</v>
      </c>
      <c r="D12" s="66" t="s">
        <v>219</v>
      </c>
      <c r="E12" s="67" t="s">
        <v>189</v>
      </c>
      <c r="F12" s="227"/>
      <c r="G12" s="228">
        <v>23</v>
      </c>
      <c r="H12" s="228">
        <v>1990</v>
      </c>
      <c r="I12" s="228">
        <v>452</v>
      </c>
      <c r="J12" s="229">
        <f>G12*20+H12</f>
        <v>2450</v>
      </c>
      <c r="K12" s="223">
        <f t="shared" si="0"/>
        <v>4</v>
      </c>
      <c r="L12" s="224">
        <f>+'Ptos Cosapyl'!D59</f>
        <v>44.098999999999997</v>
      </c>
    </row>
    <row r="13" spans="2:12" ht="15">
      <c r="B13" s="219">
        <f t="shared" si="2"/>
        <v>5</v>
      </c>
      <c r="C13" s="130">
        <v>2</v>
      </c>
      <c r="D13" s="66" t="s">
        <v>13</v>
      </c>
      <c r="E13" s="67" t="s">
        <v>12</v>
      </c>
      <c r="F13" s="227"/>
      <c r="G13" s="228">
        <v>19</v>
      </c>
      <c r="H13" s="228">
        <v>1816</v>
      </c>
      <c r="I13" s="228">
        <v>260</v>
      </c>
      <c r="J13" s="229">
        <f t="shared" ref="J13" si="3">G13*20+H13</f>
        <v>2196</v>
      </c>
      <c r="K13" s="223">
        <f t="shared" si="0"/>
        <v>5</v>
      </c>
      <c r="L13" s="224">
        <f t="shared" ref="L13:L46" si="4">+L12-0.0001</f>
        <v>44.098899999999993</v>
      </c>
    </row>
    <row r="14" spans="2:12" ht="15">
      <c r="B14" s="219">
        <f t="shared" si="2"/>
        <v>6</v>
      </c>
      <c r="C14" s="130">
        <v>2</v>
      </c>
      <c r="D14" s="129" t="s">
        <v>21</v>
      </c>
      <c r="E14" s="130" t="s">
        <v>12</v>
      </c>
      <c r="F14" s="225"/>
      <c r="G14" s="221">
        <v>25</v>
      </c>
      <c r="H14" s="221">
        <v>1196</v>
      </c>
      <c r="I14" s="221">
        <v>130</v>
      </c>
      <c r="J14" s="222">
        <f t="shared" ref="J14:J46" si="5">G14*20+H14</f>
        <v>1696</v>
      </c>
      <c r="K14" s="223">
        <f t="shared" si="0"/>
        <v>6</v>
      </c>
      <c r="L14" s="224">
        <f t="shared" si="4"/>
        <v>44.09879999999999</v>
      </c>
    </row>
    <row r="15" spans="2:12" ht="15">
      <c r="B15" s="219">
        <f t="shared" si="2"/>
        <v>7</v>
      </c>
      <c r="C15" s="130">
        <v>3</v>
      </c>
      <c r="D15" s="66" t="s">
        <v>175</v>
      </c>
      <c r="E15" s="67" t="s">
        <v>10</v>
      </c>
      <c r="F15" s="227"/>
      <c r="G15" s="228">
        <v>14</v>
      </c>
      <c r="H15" s="228">
        <v>1902</v>
      </c>
      <c r="I15" s="228">
        <v>266</v>
      </c>
      <c r="J15" s="229">
        <f>G15*20+H15</f>
        <v>2182</v>
      </c>
      <c r="K15" s="223">
        <f t="shared" si="0"/>
        <v>7</v>
      </c>
      <c r="L15" s="224">
        <f>+'Ptos Cosapyl'!D60</f>
        <v>43.0946</v>
      </c>
    </row>
    <row r="16" spans="2:12" ht="15">
      <c r="B16" s="219">
        <f t="shared" si="2"/>
        <v>8</v>
      </c>
      <c r="C16" s="130">
        <v>3</v>
      </c>
      <c r="D16" s="70" t="s">
        <v>269</v>
      </c>
      <c r="E16" s="71" t="s">
        <v>9</v>
      </c>
      <c r="F16" s="227"/>
      <c r="G16" s="228">
        <v>16</v>
      </c>
      <c r="H16" s="228">
        <v>1650</v>
      </c>
      <c r="I16" s="228">
        <v>238</v>
      </c>
      <c r="J16" s="229">
        <f>G16*20+H16</f>
        <v>1970</v>
      </c>
      <c r="K16" s="223">
        <f t="shared" si="0"/>
        <v>8</v>
      </c>
      <c r="L16" s="224">
        <f t="shared" si="4"/>
        <v>43.094499999999996</v>
      </c>
    </row>
    <row r="17" spans="2:12" ht="15">
      <c r="B17" s="219">
        <f t="shared" si="2"/>
        <v>9</v>
      </c>
      <c r="C17" s="130">
        <v>3</v>
      </c>
      <c r="D17" s="129" t="s">
        <v>90</v>
      </c>
      <c r="E17" s="130" t="s">
        <v>189</v>
      </c>
      <c r="F17" s="225"/>
      <c r="G17" s="221">
        <v>23</v>
      </c>
      <c r="H17" s="221">
        <v>1156</v>
      </c>
      <c r="I17" s="221">
        <v>240</v>
      </c>
      <c r="J17" s="222">
        <f t="shared" si="5"/>
        <v>1616</v>
      </c>
      <c r="K17" s="223">
        <f t="shared" si="0"/>
        <v>9</v>
      </c>
      <c r="L17" s="224">
        <f t="shared" si="4"/>
        <v>43.094399999999993</v>
      </c>
    </row>
    <row r="18" spans="2:12" ht="15">
      <c r="B18" s="219">
        <f t="shared" si="2"/>
        <v>10</v>
      </c>
      <c r="C18" s="130">
        <v>4</v>
      </c>
      <c r="D18" s="66" t="s">
        <v>214</v>
      </c>
      <c r="E18" s="67" t="s">
        <v>189</v>
      </c>
      <c r="F18" s="227"/>
      <c r="G18" s="228">
        <v>17</v>
      </c>
      <c r="H18" s="228">
        <v>1544</v>
      </c>
      <c r="I18" s="228">
        <v>234</v>
      </c>
      <c r="J18" s="229">
        <f>G18*20+H18</f>
        <v>1884</v>
      </c>
      <c r="K18" s="223">
        <f t="shared" si="0"/>
        <v>10</v>
      </c>
      <c r="L18" s="224">
        <f>+'Ptos Cosapyl'!D61</f>
        <v>42.090299999999999</v>
      </c>
    </row>
    <row r="19" spans="2:12" ht="15">
      <c r="B19" s="219">
        <f t="shared" si="2"/>
        <v>11</v>
      </c>
      <c r="C19" s="130">
        <v>4</v>
      </c>
      <c r="D19" s="129" t="s">
        <v>169</v>
      </c>
      <c r="E19" s="130" t="s">
        <v>189</v>
      </c>
      <c r="F19" s="220"/>
      <c r="G19" s="221">
        <v>23</v>
      </c>
      <c r="H19" s="221">
        <v>1056</v>
      </c>
      <c r="I19" s="221">
        <v>228</v>
      </c>
      <c r="J19" s="222">
        <f t="shared" si="5"/>
        <v>1516</v>
      </c>
      <c r="K19" s="223">
        <f t="shared" si="0"/>
        <v>11</v>
      </c>
      <c r="L19" s="224">
        <f t="shared" si="4"/>
        <v>42.090199999999996</v>
      </c>
    </row>
    <row r="20" spans="2:12" ht="15">
      <c r="B20" s="219">
        <f t="shared" si="2"/>
        <v>12</v>
      </c>
      <c r="C20" s="130">
        <v>4</v>
      </c>
      <c r="D20" s="70" t="s">
        <v>42</v>
      </c>
      <c r="E20" s="71" t="s">
        <v>189</v>
      </c>
      <c r="F20" s="231"/>
      <c r="G20" s="228">
        <v>15</v>
      </c>
      <c r="H20" s="228">
        <v>1024</v>
      </c>
      <c r="I20" s="228">
        <v>174</v>
      </c>
      <c r="J20" s="229">
        <f>G20*20+H20</f>
        <v>1324</v>
      </c>
      <c r="K20" s="223">
        <f t="shared" si="0"/>
        <v>12</v>
      </c>
      <c r="L20" s="224">
        <f t="shared" si="4"/>
        <v>42.090099999999993</v>
      </c>
    </row>
    <row r="21" spans="2:12" ht="15">
      <c r="B21" s="219">
        <f t="shared" si="2"/>
        <v>13</v>
      </c>
      <c r="C21" s="130">
        <v>5</v>
      </c>
      <c r="D21" s="129" t="s">
        <v>204</v>
      </c>
      <c r="E21" s="130" t="s">
        <v>189</v>
      </c>
      <c r="F21" s="220"/>
      <c r="G21" s="221">
        <v>14</v>
      </c>
      <c r="H21" s="221">
        <v>1218</v>
      </c>
      <c r="I21" s="221">
        <v>234</v>
      </c>
      <c r="J21" s="222">
        <f t="shared" si="5"/>
        <v>1498</v>
      </c>
      <c r="K21" s="223">
        <f t="shared" si="0"/>
        <v>13</v>
      </c>
      <c r="L21" s="224">
        <f>+'Ptos Cosapyl'!D62</f>
        <v>41.086100000000002</v>
      </c>
    </row>
    <row r="22" spans="2:12" ht="15">
      <c r="B22" s="219">
        <f t="shared" si="2"/>
        <v>14</v>
      </c>
      <c r="C22" s="130">
        <v>5</v>
      </c>
      <c r="D22" s="66" t="s">
        <v>166</v>
      </c>
      <c r="E22" s="67" t="s">
        <v>11</v>
      </c>
      <c r="F22" s="231"/>
      <c r="G22" s="228">
        <v>10</v>
      </c>
      <c r="H22" s="228">
        <v>1036</v>
      </c>
      <c r="I22" s="228">
        <v>276</v>
      </c>
      <c r="J22" s="229">
        <f>G22*20+H22</f>
        <v>1236</v>
      </c>
      <c r="K22" s="223">
        <f t="shared" si="0"/>
        <v>14</v>
      </c>
      <c r="L22" s="224">
        <f t="shared" si="4"/>
        <v>41.085999999999999</v>
      </c>
    </row>
    <row r="23" spans="2:12" ht="15">
      <c r="B23" s="219">
        <f t="shared" si="2"/>
        <v>15</v>
      </c>
      <c r="C23" s="130">
        <v>5</v>
      </c>
      <c r="D23" s="66" t="s">
        <v>228</v>
      </c>
      <c r="E23" s="67" t="s">
        <v>10</v>
      </c>
      <c r="F23" s="231"/>
      <c r="G23" s="228">
        <v>7</v>
      </c>
      <c r="H23" s="228">
        <v>1006</v>
      </c>
      <c r="I23" s="228">
        <v>504</v>
      </c>
      <c r="J23" s="229">
        <f>G23*20+H23</f>
        <v>1146</v>
      </c>
      <c r="K23" s="223">
        <f t="shared" si="0"/>
        <v>15</v>
      </c>
      <c r="L23" s="224">
        <f t="shared" si="4"/>
        <v>41.085899999999995</v>
      </c>
    </row>
    <row r="24" spans="2:12" ht="15">
      <c r="B24" s="219">
        <f t="shared" si="2"/>
        <v>16</v>
      </c>
      <c r="C24" s="130">
        <v>6</v>
      </c>
      <c r="D24" s="129" t="s">
        <v>38</v>
      </c>
      <c r="E24" s="130" t="s">
        <v>12</v>
      </c>
      <c r="F24" s="220"/>
      <c r="G24" s="221">
        <v>12</v>
      </c>
      <c r="H24" s="221">
        <v>928</v>
      </c>
      <c r="I24" s="221">
        <v>180</v>
      </c>
      <c r="J24" s="222">
        <f t="shared" si="5"/>
        <v>1168</v>
      </c>
      <c r="K24" s="223">
        <f t="shared" si="0"/>
        <v>16</v>
      </c>
      <c r="L24" s="224">
        <f>+'Ptos Cosapyl'!D63</f>
        <v>40.082000000000001</v>
      </c>
    </row>
    <row r="25" spans="2:12" ht="15">
      <c r="B25" s="219">
        <f t="shared" si="2"/>
        <v>17</v>
      </c>
      <c r="C25" s="130">
        <v>6</v>
      </c>
      <c r="D25" s="70" t="s">
        <v>227</v>
      </c>
      <c r="E25" s="71" t="s">
        <v>189</v>
      </c>
      <c r="F25" s="227"/>
      <c r="G25" s="228">
        <v>13</v>
      </c>
      <c r="H25" s="228">
        <v>846</v>
      </c>
      <c r="I25" s="228">
        <v>234</v>
      </c>
      <c r="J25" s="229">
        <f>G25*20+H25</f>
        <v>1106</v>
      </c>
      <c r="K25" s="223">
        <f t="shared" si="0"/>
        <v>17</v>
      </c>
      <c r="L25" s="224">
        <f t="shared" si="4"/>
        <v>40.081899999999997</v>
      </c>
    </row>
    <row r="26" spans="2:12" ht="15">
      <c r="B26" s="219">
        <f t="shared" si="2"/>
        <v>18</v>
      </c>
      <c r="C26" s="130">
        <v>6</v>
      </c>
      <c r="D26" s="66" t="s">
        <v>220</v>
      </c>
      <c r="E26" s="67" t="s">
        <v>9</v>
      </c>
      <c r="F26" s="227"/>
      <c r="G26" s="228">
        <v>14</v>
      </c>
      <c r="H26" s="228">
        <v>810</v>
      </c>
      <c r="I26" s="228">
        <v>138</v>
      </c>
      <c r="J26" s="229">
        <f>G26*20+H26</f>
        <v>1090</v>
      </c>
      <c r="K26" s="223">
        <f t="shared" si="0"/>
        <v>18</v>
      </c>
      <c r="L26" s="224">
        <f t="shared" si="4"/>
        <v>40.081799999999994</v>
      </c>
    </row>
    <row r="27" spans="2:12" ht="15">
      <c r="B27" s="219">
        <f t="shared" si="2"/>
        <v>19</v>
      </c>
      <c r="C27" s="130">
        <v>7</v>
      </c>
      <c r="D27" s="129" t="s">
        <v>209</v>
      </c>
      <c r="E27" s="130" t="s">
        <v>189</v>
      </c>
      <c r="F27" s="225"/>
      <c r="G27" s="221">
        <v>15</v>
      </c>
      <c r="H27" s="221">
        <v>846</v>
      </c>
      <c r="I27" s="221">
        <v>170</v>
      </c>
      <c r="J27" s="222">
        <f t="shared" si="5"/>
        <v>1146</v>
      </c>
      <c r="K27" s="223">
        <f t="shared" si="0"/>
        <v>19</v>
      </c>
      <c r="L27" s="224">
        <f>+'Ptos Cosapyl'!D64</f>
        <v>39.078000000000003</v>
      </c>
    </row>
    <row r="28" spans="2:12" ht="15">
      <c r="B28" s="219">
        <f t="shared" si="2"/>
        <v>20</v>
      </c>
      <c r="C28" s="130">
        <v>7</v>
      </c>
      <c r="D28" s="66" t="s">
        <v>215</v>
      </c>
      <c r="E28" s="67" t="s">
        <v>189</v>
      </c>
      <c r="F28" s="227"/>
      <c r="G28" s="228">
        <v>13</v>
      </c>
      <c r="H28" s="228">
        <v>786</v>
      </c>
      <c r="I28" s="228">
        <v>208</v>
      </c>
      <c r="J28" s="229">
        <f>G28*20+H28</f>
        <v>1046</v>
      </c>
      <c r="K28" s="223">
        <f t="shared" si="0"/>
        <v>20</v>
      </c>
      <c r="L28" s="224">
        <f t="shared" si="4"/>
        <v>39.0779</v>
      </c>
    </row>
    <row r="29" spans="2:12" ht="15">
      <c r="B29" s="219">
        <f t="shared" si="2"/>
        <v>21</v>
      </c>
      <c r="C29" s="130">
        <v>7</v>
      </c>
      <c r="D29" s="119" t="s">
        <v>170</v>
      </c>
      <c r="E29" s="67" t="s">
        <v>162</v>
      </c>
      <c r="F29" s="227"/>
      <c r="G29" s="228">
        <v>11</v>
      </c>
      <c r="H29" s="228">
        <v>818</v>
      </c>
      <c r="I29" s="228">
        <v>200</v>
      </c>
      <c r="J29" s="229">
        <f>G29*20+H29</f>
        <v>1038</v>
      </c>
      <c r="K29" s="223">
        <f t="shared" si="0"/>
        <v>21</v>
      </c>
      <c r="L29" s="224">
        <f t="shared" si="4"/>
        <v>39.077799999999996</v>
      </c>
    </row>
    <row r="30" spans="2:12" ht="15">
      <c r="B30" s="219">
        <f t="shared" si="2"/>
        <v>22</v>
      </c>
      <c r="C30" s="130">
        <v>8</v>
      </c>
      <c r="D30" s="129" t="s">
        <v>167</v>
      </c>
      <c r="E30" s="130" t="s">
        <v>10</v>
      </c>
      <c r="F30" s="220"/>
      <c r="G30" s="221">
        <v>17</v>
      </c>
      <c r="H30" s="221">
        <v>696</v>
      </c>
      <c r="I30" s="221">
        <v>106</v>
      </c>
      <c r="J30" s="222">
        <f t="shared" si="5"/>
        <v>1036</v>
      </c>
      <c r="K30" s="223">
        <f t="shared" si="0"/>
        <v>22</v>
      </c>
      <c r="L30" s="224">
        <f>+'Ptos Cosapyl'!D65</f>
        <v>38.074100000000001</v>
      </c>
    </row>
    <row r="31" spans="2:12" ht="15">
      <c r="B31" s="219">
        <f t="shared" si="2"/>
        <v>23</v>
      </c>
      <c r="C31" s="130">
        <v>8</v>
      </c>
      <c r="D31" s="66" t="s">
        <v>213</v>
      </c>
      <c r="E31" s="67" t="s">
        <v>189</v>
      </c>
      <c r="F31" s="231"/>
      <c r="G31" s="228">
        <v>10</v>
      </c>
      <c r="H31" s="228">
        <v>772</v>
      </c>
      <c r="I31" s="228">
        <v>210</v>
      </c>
      <c r="J31" s="229">
        <f>G31*20+H31</f>
        <v>972</v>
      </c>
      <c r="K31" s="223">
        <f t="shared" si="0"/>
        <v>23</v>
      </c>
      <c r="L31" s="224">
        <f t="shared" si="4"/>
        <v>38.073999999999998</v>
      </c>
    </row>
    <row r="32" spans="2:12" ht="15">
      <c r="B32" s="219">
        <f t="shared" si="2"/>
        <v>24</v>
      </c>
      <c r="C32" s="130">
        <v>8</v>
      </c>
      <c r="D32" s="70" t="s">
        <v>43</v>
      </c>
      <c r="E32" s="71" t="s">
        <v>189</v>
      </c>
      <c r="F32" s="227"/>
      <c r="G32" s="228">
        <v>9</v>
      </c>
      <c r="H32" s="228">
        <v>530</v>
      </c>
      <c r="I32" s="228">
        <v>142</v>
      </c>
      <c r="J32" s="229">
        <f>G32*20+H32</f>
        <v>710</v>
      </c>
      <c r="K32" s="223">
        <f t="shared" si="0"/>
        <v>24</v>
      </c>
      <c r="L32" s="224">
        <f t="shared" si="4"/>
        <v>38.073899999999995</v>
      </c>
    </row>
    <row r="33" spans="2:12" ht="15">
      <c r="B33" s="219">
        <f t="shared" si="2"/>
        <v>25</v>
      </c>
      <c r="C33" s="130">
        <v>9</v>
      </c>
      <c r="D33" s="66" t="s">
        <v>34</v>
      </c>
      <c r="E33" s="67" t="s">
        <v>189</v>
      </c>
      <c r="F33" s="227"/>
      <c r="G33" s="228">
        <v>14</v>
      </c>
      <c r="H33" s="228">
        <v>628</v>
      </c>
      <c r="I33" s="228">
        <v>126</v>
      </c>
      <c r="J33" s="229">
        <f>G33*20+H33</f>
        <v>908</v>
      </c>
      <c r="K33" s="223">
        <f t="shared" si="0"/>
        <v>25</v>
      </c>
      <c r="L33" s="224">
        <f>+'Ptos Cosapyl'!D66</f>
        <v>37.070300000000003</v>
      </c>
    </row>
    <row r="34" spans="2:12" ht="15">
      <c r="B34" s="219">
        <f t="shared" si="2"/>
        <v>26</v>
      </c>
      <c r="C34" s="130">
        <v>9</v>
      </c>
      <c r="D34" s="129" t="s">
        <v>206</v>
      </c>
      <c r="E34" s="130" t="s">
        <v>189</v>
      </c>
      <c r="F34" s="220"/>
      <c r="G34" s="221">
        <v>15</v>
      </c>
      <c r="H34" s="221">
        <v>560</v>
      </c>
      <c r="I34" s="221">
        <v>220</v>
      </c>
      <c r="J34" s="222">
        <f t="shared" si="5"/>
        <v>860</v>
      </c>
      <c r="K34" s="223">
        <f t="shared" si="0"/>
        <v>26</v>
      </c>
      <c r="L34" s="224">
        <f t="shared" si="4"/>
        <v>37.0702</v>
      </c>
    </row>
    <row r="35" spans="2:12" ht="15">
      <c r="B35" s="219">
        <f t="shared" si="2"/>
        <v>27</v>
      </c>
      <c r="C35" s="130">
        <v>9</v>
      </c>
      <c r="D35" s="66" t="s">
        <v>223</v>
      </c>
      <c r="E35" s="67" t="s">
        <v>11</v>
      </c>
      <c r="F35" s="227"/>
      <c r="G35" s="228">
        <v>9</v>
      </c>
      <c r="H35" s="228">
        <v>526</v>
      </c>
      <c r="I35" s="228">
        <v>166</v>
      </c>
      <c r="J35" s="229">
        <f>G35*20+H35</f>
        <v>706</v>
      </c>
      <c r="K35" s="223">
        <f t="shared" si="0"/>
        <v>27</v>
      </c>
      <c r="L35" s="224">
        <f t="shared" si="4"/>
        <v>37.070099999999996</v>
      </c>
    </row>
    <row r="36" spans="2:12" ht="15">
      <c r="B36" s="219">
        <f t="shared" si="2"/>
        <v>28</v>
      </c>
      <c r="C36" s="130">
        <v>10</v>
      </c>
      <c r="D36" s="66" t="s">
        <v>217</v>
      </c>
      <c r="E36" s="67" t="s">
        <v>12</v>
      </c>
      <c r="F36" s="227"/>
      <c r="G36" s="228">
        <v>6</v>
      </c>
      <c r="H36" s="228">
        <v>754</v>
      </c>
      <c r="I36" s="228">
        <v>250</v>
      </c>
      <c r="J36" s="229">
        <f>G36*20+H36</f>
        <v>874</v>
      </c>
      <c r="K36" s="223">
        <f t="shared" si="0"/>
        <v>28</v>
      </c>
      <c r="L36" s="224">
        <f>+'Ptos Cosapyl'!D67</f>
        <v>36.066600000000001</v>
      </c>
    </row>
    <row r="37" spans="2:12" ht="15">
      <c r="B37" s="219">
        <f t="shared" si="2"/>
        <v>29</v>
      </c>
      <c r="C37" s="130">
        <v>10</v>
      </c>
      <c r="D37" s="129" t="s">
        <v>208</v>
      </c>
      <c r="E37" s="130" t="s">
        <v>189</v>
      </c>
      <c r="F37" s="220"/>
      <c r="G37" s="221">
        <v>11</v>
      </c>
      <c r="H37" s="221">
        <v>456</v>
      </c>
      <c r="I37" s="221">
        <v>138</v>
      </c>
      <c r="J37" s="222">
        <f t="shared" si="5"/>
        <v>676</v>
      </c>
      <c r="K37" s="223">
        <f t="shared" si="0"/>
        <v>29</v>
      </c>
      <c r="L37" s="224">
        <f t="shared" si="4"/>
        <v>36.066499999999998</v>
      </c>
    </row>
    <row r="38" spans="2:12" ht="15">
      <c r="B38" s="219">
        <f t="shared" si="2"/>
        <v>30</v>
      </c>
      <c r="C38" s="130">
        <v>10</v>
      </c>
      <c r="D38" s="66" t="s">
        <v>225</v>
      </c>
      <c r="E38" s="67" t="s">
        <v>11</v>
      </c>
      <c r="F38" s="227"/>
      <c r="G38" s="228">
        <v>4</v>
      </c>
      <c r="H38" s="228">
        <v>306</v>
      </c>
      <c r="I38" s="228">
        <v>110</v>
      </c>
      <c r="J38" s="229">
        <f t="shared" ref="J38" si="6">G38*20+H38</f>
        <v>386</v>
      </c>
      <c r="K38" s="223">
        <f t="shared" si="0"/>
        <v>30</v>
      </c>
      <c r="L38" s="224">
        <f t="shared" si="4"/>
        <v>36.066399999999994</v>
      </c>
    </row>
    <row r="39" spans="2:12" ht="15">
      <c r="B39" s="219">
        <f t="shared" si="2"/>
        <v>31</v>
      </c>
      <c r="C39" s="130">
        <v>11</v>
      </c>
      <c r="D39" s="66" t="s">
        <v>221</v>
      </c>
      <c r="E39" s="67" t="s">
        <v>189</v>
      </c>
      <c r="F39" s="227"/>
      <c r="G39" s="228">
        <v>10</v>
      </c>
      <c r="H39" s="228">
        <v>640</v>
      </c>
      <c r="I39" s="228">
        <v>150</v>
      </c>
      <c r="J39" s="229">
        <f>G39*20+H39</f>
        <v>840</v>
      </c>
      <c r="K39" s="223">
        <f t="shared" si="0"/>
        <v>31</v>
      </c>
      <c r="L39" s="224">
        <f>+'Ptos Cosapyl'!D68</f>
        <v>35.063000000000002</v>
      </c>
    </row>
    <row r="40" spans="2:12" ht="15">
      <c r="B40" s="219">
        <f t="shared" si="2"/>
        <v>32</v>
      </c>
      <c r="C40" s="130">
        <v>11</v>
      </c>
      <c r="D40" s="129" t="s">
        <v>205</v>
      </c>
      <c r="E40" s="130" t="s">
        <v>9</v>
      </c>
      <c r="F40" s="220"/>
      <c r="G40" s="221">
        <v>5</v>
      </c>
      <c r="H40" s="221">
        <v>464</v>
      </c>
      <c r="I40" s="221">
        <v>174</v>
      </c>
      <c r="J40" s="222">
        <f t="shared" si="5"/>
        <v>564</v>
      </c>
      <c r="K40" s="223">
        <f t="shared" si="0"/>
        <v>32</v>
      </c>
      <c r="L40" s="224">
        <f t="shared" si="4"/>
        <v>35.062899999999999</v>
      </c>
    </row>
    <row r="41" spans="2:12" ht="15">
      <c r="B41" s="219">
        <f t="shared" si="2"/>
        <v>33</v>
      </c>
      <c r="C41" s="130">
        <v>12</v>
      </c>
      <c r="D41" s="66" t="s">
        <v>216</v>
      </c>
      <c r="E41" s="67" t="s">
        <v>11</v>
      </c>
      <c r="F41" s="227"/>
      <c r="G41" s="228">
        <v>10</v>
      </c>
      <c r="H41" s="228">
        <v>598</v>
      </c>
      <c r="I41" s="228">
        <v>114</v>
      </c>
      <c r="J41" s="229">
        <f>G41*20+H41</f>
        <v>798</v>
      </c>
      <c r="K41" s="223">
        <f t="shared" si="0"/>
        <v>33</v>
      </c>
      <c r="L41" s="224">
        <f>+'Ptos Cosapyl'!D69</f>
        <v>34.0595</v>
      </c>
    </row>
    <row r="42" spans="2:12" ht="15">
      <c r="B42" s="219">
        <f t="shared" si="2"/>
        <v>34</v>
      </c>
      <c r="C42" s="130">
        <v>12</v>
      </c>
      <c r="D42" s="129" t="s">
        <v>210</v>
      </c>
      <c r="E42" s="130" t="s">
        <v>11</v>
      </c>
      <c r="F42" s="220"/>
      <c r="G42" s="221">
        <v>6</v>
      </c>
      <c r="H42" s="221">
        <v>426</v>
      </c>
      <c r="I42" s="221">
        <v>126</v>
      </c>
      <c r="J42" s="222">
        <f t="shared" si="5"/>
        <v>546</v>
      </c>
      <c r="K42" s="223">
        <f t="shared" si="0"/>
        <v>34</v>
      </c>
      <c r="L42" s="224">
        <f t="shared" si="4"/>
        <v>34.059399999999997</v>
      </c>
    </row>
    <row r="43" spans="2:12" ht="15">
      <c r="B43" s="219">
        <f t="shared" si="2"/>
        <v>35</v>
      </c>
      <c r="C43" s="130">
        <v>13</v>
      </c>
      <c r="D43" s="66" t="s">
        <v>79</v>
      </c>
      <c r="E43" s="67" t="s">
        <v>189</v>
      </c>
      <c r="F43" s="231"/>
      <c r="G43" s="228">
        <v>11</v>
      </c>
      <c r="H43" s="228">
        <v>316</v>
      </c>
      <c r="I43" s="228">
        <v>74</v>
      </c>
      <c r="J43" s="229">
        <f>G43*20+H43</f>
        <v>536</v>
      </c>
      <c r="K43" s="223">
        <f t="shared" si="0"/>
        <v>35</v>
      </c>
      <c r="L43" s="224">
        <f>+'Ptos Cosapyl'!D70</f>
        <v>33.056100000000001</v>
      </c>
    </row>
    <row r="44" spans="2:12" ht="15">
      <c r="B44" s="219">
        <f t="shared" si="2"/>
        <v>36</v>
      </c>
      <c r="C44" s="130">
        <v>13</v>
      </c>
      <c r="D44" s="129" t="s">
        <v>212</v>
      </c>
      <c r="E44" s="130" t="s">
        <v>189</v>
      </c>
      <c r="F44" s="220"/>
      <c r="G44" s="221">
        <v>9</v>
      </c>
      <c r="H44" s="221">
        <v>356</v>
      </c>
      <c r="I44" s="221">
        <v>78</v>
      </c>
      <c r="J44" s="222">
        <f t="shared" si="5"/>
        <v>536</v>
      </c>
      <c r="K44" s="223">
        <f t="shared" si="0"/>
        <v>36</v>
      </c>
      <c r="L44" s="224">
        <f t="shared" si="4"/>
        <v>33.055999999999997</v>
      </c>
    </row>
    <row r="45" spans="2:12" ht="15">
      <c r="B45" s="219">
        <f t="shared" si="2"/>
        <v>37</v>
      </c>
      <c r="C45" s="130">
        <v>14</v>
      </c>
      <c r="D45" s="66" t="s">
        <v>172</v>
      </c>
      <c r="E45" s="67" t="s">
        <v>162</v>
      </c>
      <c r="F45" s="227"/>
      <c r="G45" s="228">
        <v>4</v>
      </c>
      <c r="H45" s="228">
        <v>250</v>
      </c>
      <c r="I45" s="228">
        <v>94</v>
      </c>
      <c r="J45" s="229">
        <f>G45*20+H45</f>
        <v>330</v>
      </c>
      <c r="K45" s="223">
        <f t="shared" si="0"/>
        <v>37</v>
      </c>
      <c r="L45" s="224">
        <f>+'Ptos Cosapyl'!D71</f>
        <v>32.052799999999998</v>
      </c>
    </row>
    <row r="46" spans="2:12" ht="15">
      <c r="B46" s="219">
        <f t="shared" si="2"/>
        <v>38</v>
      </c>
      <c r="C46" s="130">
        <v>14</v>
      </c>
      <c r="D46" s="129" t="s">
        <v>207</v>
      </c>
      <c r="E46" s="130" t="s">
        <v>10</v>
      </c>
      <c r="F46" s="220"/>
      <c r="G46" s="221">
        <v>3</v>
      </c>
      <c r="H46" s="221">
        <v>64</v>
      </c>
      <c r="I46" s="221">
        <v>30</v>
      </c>
      <c r="J46" s="222">
        <f t="shared" si="5"/>
        <v>124</v>
      </c>
      <c r="K46" s="223">
        <f t="shared" si="0"/>
        <v>38</v>
      </c>
      <c r="L46" s="224">
        <f t="shared" si="4"/>
        <v>32.052699999999994</v>
      </c>
    </row>
  </sheetData>
  <mergeCells count="3">
    <mergeCell ref="B2:J2"/>
    <mergeCell ref="B3:J3"/>
    <mergeCell ref="B4:J4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4:L27"/>
  <sheetViews>
    <sheetView workbookViewId="0">
      <selection activeCell="B3" sqref="B3"/>
    </sheetView>
  </sheetViews>
  <sheetFormatPr defaultRowHeight="12.75"/>
  <cols>
    <col min="4" max="4" width="35" customWidth="1"/>
    <col min="5" max="5" width="21.42578125" customWidth="1"/>
    <col min="6" max="6" width="5.85546875" customWidth="1"/>
    <col min="8" max="8" width="10.5703125" customWidth="1"/>
    <col min="10" max="10" width="13" customWidth="1"/>
    <col min="12" max="12" width="12.140625" customWidth="1"/>
  </cols>
  <sheetData>
    <row r="4" spans="2:12" ht="18">
      <c r="B4" s="145" t="s">
        <v>178</v>
      </c>
      <c r="C4" s="145"/>
      <c r="D4" s="145"/>
      <c r="E4" s="145"/>
      <c r="F4" s="145"/>
      <c r="G4" s="145"/>
      <c r="H4" s="145"/>
      <c r="I4" s="145"/>
      <c r="J4" s="145"/>
    </row>
    <row r="5" spans="2:12" ht="18">
      <c r="B5" s="146" t="s">
        <v>203</v>
      </c>
      <c r="C5" s="146"/>
      <c r="D5" s="146"/>
      <c r="E5" s="146"/>
      <c r="F5" s="146"/>
      <c r="G5" s="146"/>
      <c r="H5" s="146"/>
      <c r="I5" s="146"/>
      <c r="J5" s="146"/>
    </row>
    <row r="6" spans="2:12" ht="18">
      <c r="B6" s="145" t="s">
        <v>265</v>
      </c>
      <c r="C6" s="145"/>
      <c r="D6" s="145"/>
      <c r="E6" s="145"/>
      <c r="F6" s="145"/>
      <c r="G6" s="145"/>
      <c r="H6" s="145"/>
      <c r="I6" s="145"/>
      <c r="J6" s="145"/>
    </row>
    <row r="9" spans="2:12" ht="15">
      <c r="B9" s="217" t="s">
        <v>2</v>
      </c>
      <c r="C9" s="217" t="s">
        <v>263</v>
      </c>
      <c r="D9" s="217" t="s">
        <v>4</v>
      </c>
      <c r="E9" s="217" t="s">
        <v>1</v>
      </c>
      <c r="F9" s="217"/>
      <c r="G9" s="217" t="s">
        <v>5</v>
      </c>
      <c r="H9" s="217" t="s">
        <v>7</v>
      </c>
      <c r="I9" s="217" t="s">
        <v>6</v>
      </c>
      <c r="J9" s="217" t="s">
        <v>14</v>
      </c>
      <c r="K9" s="218" t="s">
        <v>69</v>
      </c>
      <c r="L9" s="218" t="s">
        <v>0</v>
      </c>
    </row>
    <row r="10" spans="2:12" ht="15">
      <c r="B10" s="217" t="s">
        <v>262</v>
      </c>
      <c r="C10" s="217" t="s">
        <v>264</v>
      </c>
      <c r="D10" s="217"/>
      <c r="E10" s="217"/>
      <c r="F10" s="217"/>
      <c r="G10" s="217"/>
      <c r="H10" s="217"/>
      <c r="I10" s="217"/>
      <c r="J10" s="217"/>
      <c r="K10" s="218"/>
      <c r="L10" s="218"/>
    </row>
    <row r="11" spans="2:12" ht="15.75">
      <c r="B11" s="226">
        <v>1</v>
      </c>
      <c r="C11" s="227">
        <v>1</v>
      </c>
      <c r="D11" s="66" t="s">
        <v>180</v>
      </c>
      <c r="E11" s="67" t="s">
        <v>23</v>
      </c>
      <c r="F11" s="227">
        <f t="shared" ref="F11:F26" si="0">$A$6</f>
        <v>0</v>
      </c>
      <c r="G11" s="228">
        <v>16</v>
      </c>
      <c r="H11" s="228">
        <v>2474</v>
      </c>
      <c r="I11" s="228">
        <v>1272</v>
      </c>
      <c r="J11" s="229">
        <f t="shared" ref="J11:J26" si="1">G11*20+H11</f>
        <v>2794</v>
      </c>
      <c r="K11" s="230">
        <f>+B11</f>
        <v>1</v>
      </c>
      <c r="L11" s="216">
        <f>+'Ptos Cosapyl'!D83</f>
        <v>20.021000000000001</v>
      </c>
    </row>
    <row r="12" spans="2:12" ht="15.75">
      <c r="B12" s="226">
        <f>+B11+1</f>
        <v>2</v>
      </c>
      <c r="C12" s="227">
        <v>1</v>
      </c>
      <c r="D12" s="66" t="s">
        <v>188</v>
      </c>
      <c r="E12" s="67" t="s">
        <v>189</v>
      </c>
      <c r="F12" s="227">
        <f t="shared" ref="F12" si="2">$A$27</f>
        <v>0</v>
      </c>
      <c r="G12" s="228">
        <v>26</v>
      </c>
      <c r="H12" s="228">
        <v>1538</v>
      </c>
      <c r="I12" s="228">
        <v>154</v>
      </c>
      <c r="J12" s="229">
        <f t="shared" si="1"/>
        <v>2058</v>
      </c>
      <c r="K12" s="230">
        <f t="shared" ref="K12:K27" si="3">+B12</f>
        <v>2</v>
      </c>
      <c r="L12" s="216">
        <f>+L11-0.0001</f>
        <v>20.020900000000001</v>
      </c>
    </row>
    <row r="13" spans="2:12" ht="15.75">
      <c r="B13" s="226">
        <f t="shared" ref="B13:B27" si="4">+B12+1</f>
        <v>3</v>
      </c>
      <c r="C13" s="227">
        <v>2</v>
      </c>
      <c r="D13" s="66" t="s">
        <v>109</v>
      </c>
      <c r="E13" s="67" t="s">
        <v>12</v>
      </c>
      <c r="F13" s="231">
        <f t="shared" si="0"/>
        <v>0</v>
      </c>
      <c r="G13" s="228">
        <v>16</v>
      </c>
      <c r="H13" s="228">
        <v>1862</v>
      </c>
      <c r="I13" s="228">
        <v>336</v>
      </c>
      <c r="J13" s="229">
        <f t="shared" si="1"/>
        <v>2182</v>
      </c>
      <c r="K13" s="230">
        <f t="shared" si="3"/>
        <v>3</v>
      </c>
      <c r="L13" s="216">
        <f>+'Ptos Cosapyl'!D84</f>
        <v>19.018999999999998</v>
      </c>
    </row>
    <row r="14" spans="2:12" ht="15.75">
      <c r="B14" s="226">
        <f t="shared" si="4"/>
        <v>4</v>
      </c>
      <c r="C14" s="227">
        <v>2</v>
      </c>
      <c r="D14" s="66" t="s">
        <v>193</v>
      </c>
      <c r="E14" s="67" t="s">
        <v>11</v>
      </c>
      <c r="F14" s="227">
        <f>$A$27</f>
        <v>0</v>
      </c>
      <c r="G14" s="228">
        <v>16</v>
      </c>
      <c r="H14" s="228">
        <v>1644</v>
      </c>
      <c r="I14" s="228">
        <v>268</v>
      </c>
      <c r="J14" s="229">
        <f t="shared" si="1"/>
        <v>1964</v>
      </c>
      <c r="K14" s="230">
        <f t="shared" si="3"/>
        <v>4</v>
      </c>
      <c r="L14" s="216">
        <f>+L13-0.0001</f>
        <v>19.018899999999999</v>
      </c>
    </row>
    <row r="15" spans="2:12" ht="15.75">
      <c r="B15" s="226">
        <f t="shared" si="4"/>
        <v>5</v>
      </c>
      <c r="C15" s="227">
        <v>3</v>
      </c>
      <c r="D15" s="66" t="s">
        <v>39</v>
      </c>
      <c r="E15" s="67" t="s">
        <v>184</v>
      </c>
      <c r="F15" s="227">
        <f t="shared" si="0"/>
        <v>0</v>
      </c>
      <c r="G15" s="228">
        <v>28</v>
      </c>
      <c r="H15" s="228">
        <v>1420</v>
      </c>
      <c r="I15" s="228">
        <v>160</v>
      </c>
      <c r="J15" s="229">
        <f t="shared" si="1"/>
        <v>1980</v>
      </c>
      <c r="K15" s="230">
        <f t="shared" si="3"/>
        <v>5</v>
      </c>
      <c r="L15" s="216">
        <f>+'Ptos Cosapyl'!D85</f>
        <v>18.017099999999999</v>
      </c>
    </row>
    <row r="16" spans="2:12" ht="15.75">
      <c r="B16" s="226">
        <f t="shared" si="4"/>
        <v>6</v>
      </c>
      <c r="C16" s="227">
        <v>3</v>
      </c>
      <c r="D16" s="66" t="s">
        <v>192</v>
      </c>
      <c r="E16" s="67" t="s">
        <v>12</v>
      </c>
      <c r="F16" s="227">
        <f>$A$27</f>
        <v>0</v>
      </c>
      <c r="G16" s="228">
        <v>18</v>
      </c>
      <c r="H16" s="228">
        <v>1128</v>
      </c>
      <c r="I16" s="228">
        <v>248</v>
      </c>
      <c r="J16" s="229">
        <f>G16*20+H16</f>
        <v>1488</v>
      </c>
      <c r="K16" s="230">
        <f t="shared" si="3"/>
        <v>6</v>
      </c>
      <c r="L16" s="216">
        <f>+L15-0.0001</f>
        <v>18.016999999999999</v>
      </c>
    </row>
    <row r="17" spans="2:12" ht="15.75">
      <c r="B17" s="226">
        <f t="shared" si="4"/>
        <v>7</v>
      </c>
      <c r="C17" s="227">
        <v>4</v>
      </c>
      <c r="D17" s="66" t="s">
        <v>82</v>
      </c>
      <c r="E17" s="67" t="s">
        <v>10</v>
      </c>
      <c r="F17" s="227">
        <f t="shared" si="0"/>
        <v>0</v>
      </c>
      <c r="G17" s="228">
        <v>18</v>
      </c>
      <c r="H17" s="228">
        <v>1232</v>
      </c>
      <c r="I17" s="228">
        <v>282</v>
      </c>
      <c r="J17" s="229">
        <f t="shared" si="1"/>
        <v>1592</v>
      </c>
      <c r="K17" s="230">
        <f t="shared" si="3"/>
        <v>7</v>
      </c>
      <c r="L17" s="216">
        <f>+'Ptos Cosapyl'!D86</f>
        <v>17.0153</v>
      </c>
    </row>
    <row r="18" spans="2:12" ht="15.75">
      <c r="B18" s="226">
        <f t="shared" si="4"/>
        <v>8</v>
      </c>
      <c r="C18" s="227">
        <v>4</v>
      </c>
      <c r="D18" s="66" t="s">
        <v>191</v>
      </c>
      <c r="E18" s="67" t="s">
        <v>162</v>
      </c>
      <c r="F18" s="227">
        <f>$A$27</f>
        <v>0</v>
      </c>
      <c r="G18" s="228">
        <v>14</v>
      </c>
      <c r="H18" s="228">
        <v>930</v>
      </c>
      <c r="I18" s="228">
        <v>240</v>
      </c>
      <c r="J18" s="229">
        <f>G18*20+H18</f>
        <v>1210</v>
      </c>
      <c r="K18" s="230">
        <f t="shared" si="3"/>
        <v>8</v>
      </c>
      <c r="L18" s="216">
        <f>+L17-0.0001</f>
        <v>17.0152</v>
      </c>
    </row>
    <row r="19" spans="2:12" ht="15.75">
      <c r="B19" s="226">
        <f t="shared" si="4"/>
        <v>9</v>
      </c>
      <c r="C19" s="227">
        <v>5</v>
      </c>
      <c r="D19" s="66" t="s">
        <v>202</v>
      </c>
      <c r="E19" s="67" t="s">
        <v>9</v>
      </c>
      <c r="F19" s="227">
        <f t="shared" si="0"/>
        <v>0</v>
      </c>
      <c r="G19" s="228">
        <v>13</v>
      </c>
      <c r="H19" s="228">
        <v>1120</v>
      </c>
      <c r="I19" s="228">
        <v>190</v>
      </c>
      <c r="J19" s="229">
        <f t="shared" si="1"/>
        <v>1380</v>
      </c>
      <c r="K19" s="230">
        <f t="shared" si="3"/>
        <v>9</v>
      </c>
      <c r="L19" s="216">
        <f>+'Ptos Cosapyl'!D87</f>
        <v>16.0136</v>
      </c>
    </row>
    <row r="20" spans="2:12" ht="15.75">
      <c r="B20" s="226">
        <f t="shared" si="4"/>
        <v>10</v>
      </c>
      <c r="C20" s="227">
        <v>5</v>
      </c>
      <c r="D20" s="66" t="s">
        <v>185</v>
      </c>
      <c r="E20" s="67" t="s">
        <v>12</v>
      </c>
      <c r="F20" s="231">
        <f>$A$27</f>
        <v>0</v>
      </c>
      <c r="G20" s="228">
        <v>11</v>
      </c>
      <c r="H20" s="228">
        <v>748</v>
      </c>
      <c r="I20" s="228">
        <v>176</v>
      </c>
      <c r="J20" s="229">
        <f>G20*20+H20</f>
        <v>968</v>
      </c>
      <c r="K20" s="230">
        <f t="shared" si="3"/>
        <v>10</v>
      </c>
      <c r="L20" s="216">
        <f>+L19-0.0001</f>
        <v>16.013500000000001</v>
      </c>
    </row>
    <row r="21" spans="2:12" ht="15.75">
      <c r="B21" s="226">
        <f t="shared" si="4"/>
        <v>11</v>
      </c>
      <c r="C21" s="227">
        <v>6</v>
      </c>
      <c r="D21" s="66" t="s">
        <v>165</v>
      </c>
      <c r="E21" s="67" t="s">
        <v>12</v>
      </c>
      <c r="F21" s="227">
        <f t="shared" si="0"/>
        <v>0</v>
      </c>
      <c r="G21" s="228">
        <v>12</v>
      </c>
      <c r="H21" s="228">
        <v>908</v>
      </c>
      <c r="I21" s="228">
        <v>192</v>
      </c>
      <c r="J21" s="229">
        <f t="shared" si="1"/>
        <v>1148</v>
      </c>
      <c r="K21" s="230">
        <f t="shared" si="3"/>
        <v>11</v>
      </c>
      <c r="L21" s="216">
        <f>+'Ptos Cosapyl'!D88</f>
        <v>15.012</v>
      </c>
    </row>
    <row r="22" spans="2:12" ht="15.75">
      <c r="B22" s="226">
        <f t="shared" si="4"/>
        <v>12</v>
      </c>
      <c r="C22" s="227">
        <v>6</v>
      </c>
      <c r="D22" s="66" t="s">
        <v>190</v>
      </c>
      <c r="E22" s="67" t="s">
        <v>10</v>
      </c>
      <c r="F22" s="227">
        <f>$A$27</f>
        <v>0</v>
      </c>
      <c r="G22" s="228">
        <v>7</v>
      </c>
      <c r="H22" s="228">
        <v>766</v>
      </c>
      <c r="I22" s="228">
        <v>300</v>
      </c>
      <c r="J22" s="229">
        <f>G22*20+H22</f>
        <v>906</v>
      </c>
      <c r="K22" s="230">
        <f t="shared" si="3"/>
        <v>12</v>
      </c>
      <c r="L22" s="216">
        <f>+L21-0.0001</f>
        <v>15.011900000000001</v>
      </c>
    </row>
    <row r="23" spans="2:12" ht="15.75">
      <c r="B23" s="226">
        <f t="shared" si="4"/>
        <v>13</v>
      </c>
      <c r="C23" s="227">
        <v>7</v>
      </c>
      <c r="D23" s="66" t="s">
        <v>181</v>
      </c>
      <c r="E23" s="67" t="s">
        <v>11</v>
      </c>
      <c r="F23" s="227">
        <f t="shared" si="0"/>
        <v>0</v>
      </c>
      <c r="G23" s="228">
        <v>11</v>
      </c>
      <c r="H23" s="228">
        <v>688</v>
      </c>
      <c r="I23" s="228">
        <v>222</v>
      </c>
      <c r="J23" s="229">
        <f t="shared" si="1"/>
        <v>908</v>
      </c>
      <c r="K23" s="230">
        <f t="shared" si="3"/>
        <v>13</v>
      </c>
      <c r="L23" s="216">
        <f>+'Ptos Cosapyl'!D89</f>
        <v>14.0105</v>
      </c>
    </row>
    <row r="24" spans="2:12" ht="15.75">
      <c r="B24" s="226">
        <f t="shared" si="4"/>
        <v>14</v>
      </c>
      <c r="C24" s="227">
        <v>7</v>
      </c>
      <c r="D24" s="66" t="s">
        <v>186</v>
      </c>
      <c r="E24" s="67" t="s">
        <v>9</v>
      </c>
      <c r="F24" s="227">
        <f>$A$27</f>
        <v>0</v>
      </c>
      <c r="G24" s="228">
        <v>10</v>
      </c>
      <c r="H24" s="228">
        <v>570</v>
      </c>
      <c r="I24" s="228">
        <v>200</v>
      </c>
      <c r="J24" s="229">
        <f>G24*20+H24</f>
        <v>770</v>
      </c>
      <c r="K24" s="230">
        <f t="shared" si="3"/>
        <v>14</v>
      </c>
      <c r="L24" s="216">
        <f>+L23-0.0001</f>
        <v>14.010400000000001</v>
      </c>
    </row>
    <row r="25" spans="2:12" ht="15.75">
      <c r="B25" s="226">
        <f t="shared" si="4"/>
        <v>15</v>
      </c>
      <c r="C25" s="227">
        <v>8</v>
      </c>
      <c r="D25" s="66" t="s">
        <v>187</v>
      </c>
      <c r="E25" s="67" t="s">
        <v>10</v>
      </c>
      <c r="F25" s="227">
        <f>$A$27</f>
        <v>0</v>
      </c>
      <c r="G25" s="228">
        <v>5</v>
      </c>
      <c r="H25" s="228">
        <v>670</v>
      </c>
      <c r="I25" s="228">
        <v>546</v>
      </c>
      <c r="J25" s="229">
        <f>G25*20+H25</f>
        <v>770</v>
      </c>
      <c r="K25" s="230">
        <f t="shared" si="3"/>
        <v>15</v>
      </c>
      <c r="L25" s="216">
        <f>+'Ptos Cosapyl'!D90</f>
        <v>13.0091</v>
      </c>
    </row>
    <row r="26" spans="2:12" ht="15.75">
      <c r="B26" s="226">
        <f t="shared" si="4"/>
        <v>16</v>
      </c>
      <c r="C26" s="227">
        <v>8</v>
      </c>
      <c r="D26" s="66" t="s">
        <v>182</v>
      </c>
      <c r="E26" s="67" t="s">
        <v>10</v>
      </c>
      <c r="F26" s="227">
        <f t="shared" si="0"/>
        <v>0</v>
      </c>
      <c r="G26" s="228">
        <v>3</v>
      </c>
      <c r="H26" s="228">
        <v>286</v>
      </c>
      <c r="I26" s="228">
        <v>158</v>
      </c>
      <c r="J26" s="229">
        <f t="shared" si="1"/>
        <v>346</v>
      </c>
      <c r="K26" s="230">
        <f t="shared" si="3"/>
        <v>16</v>
      </c>
      <c r="L26" s="216">
        <f>+L25-0.0001</f>
        <v>13.009</v>
      </c>
    </row>
    <row r="27" spans="2:12" ht="15.75">
      <c r="B27" s="226">
        <f t="shared" si="4"/>
        <v>17</v>
      </c>
      <c r="C27" s="227">
        <v>9</v>
      </c>
      <c r="D27" s="66" t="s">
        <v>241</v>
      </c>
      <c r="E27" s="67" t="s">
        <v>23</v>
      </c>
      <c r="F27" s="227">
        <f>$A$27</f>
        <v>0</v>
      </c>
      <c r="G27" s="232">
        <v>4</v>
      </c>
      <c r="H27" s="232">
        <v>566</v>
      </c>
      <c r="I27" s="228">
        <v>306</v>
      </c>
      <c r="J27" s="229">
        <f>G27*20+H27</f>
        <v>646</v>
      </c>
      <c r="K27" s="230">
        <f t="shared" si="3"/>
        <v>17</v>
      </c>
      <c r="L27" s="216">
        <f>+'Ptos Cosapyl'!D91</f>
        <v>12.0078</v>
      </c>
    </row>
  </sheetData>
  <mergeCells count="3">
    <mergeCell ref="B4:J4"/>
    <mergeCell ref="B5:J5"/>
    <mergeCell ref="B6:J6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56"/>
  <sheetViews>
    <sheetView workbookViewId="0">
      <selection activeCell="B3" sqref="B3:J3"/>
    </sheetView>
  </sheetViews>
  <sheetFormatPr defaultRowHeight="12.75"/>
  <cols>
    <col min="4" max="4" width="32.28515625" customWidth="1"/>
    <col min="5" max="5" width="14.85546875" customWidth="1"/>
    <col min="6" max="6" width="3.5703125" customWidth="1"/>
    <col min="10" max="10" width="10.7109375" customWidth="1"/>
    <col min="11" max="11" width="9.7109375" customWidth="1"/>
    <col min="12" max="12" width="15.7109375" customWidth="1"/>
  </cols>
  <sheetData>
    <row r="3" spans="2:12" ht="18">
      <c r="B3" s="145" t="s">
        <v>178</v>
      </c>
      <c r="C3" s="145"/>
      <c r="D3" s="145"/>
      <c r="E3" s="145"/>
      <c r="F3" s="145"/>
      <c r="G3" s="145"/>
      <c r="H3" s="145"/>
      <c r="I3" s="145"/>
      <c r="J3" s="145"/>
    </row>
    <row r="4" spans="2:12" ht="18">
      <c r="B4" s="146" t="s">
        <v>203</v>
      </c>
      <c r="C4" s="146"/>
      <c r="D4" s="146"/>
      <c r="E4" s="146"/>
      <c r="F4" s="146"/>
      <c r="G4" s="146"/>
      <c r="H4" s="146"/>
      <c r="I4" s="146"/>
      <c r="J4" s="146"/>
    </row>
    <row r="5" spans="2:12" ht="18">
      <c r="B5" s="145" t="s">
        <v>267</v>
      </c>
      <c r="C5" s="145"/>
      <c r="D5" s="145"/>
      <c r="E5" s="145"/>
      <c r="F5" s="145"/>
      <c r="G5" s="145"/>
      <c r="H5" s="145"/>
      <c r="I5" s="145"/>
      <c r="J5" s="145"/>
    </row>
    <row r="8" spans="2:12" ht="15">
      <c r="B8" s="217" t="s">
        <v>2</v>
      </c>
      <c r="C8" s="217" t="s">
        <v>263</v>
      </c>
      <c r="D8" s="217" t="s">
        <v>4</v>
      </c>
      <c r="E8" s="217" t="s">
        <v>1</v>
      </c>
      <c r="F8" s="217"/>
      <c r="G8" s="217" t="s">
        <v>5</v>
      </c>
      <c r="H8" s="217" t="s">
        <v>7</v>
      </c>
      <c r="I8" s="217" t="s">
        <v>6</v>
      </c>
      <c r="J8" s="217" t="s">
        <v>14</v>
      </c>
      <c r="K8" s="218" t="s">
        <v>69</v>
      </c>
      <c r="L8" s="218" t="s">
        <v>0</v>
      </c>
    </row>
    <row r="9" spans="2:12" ht="15">
      <c r="B9" s="217" t="s">
        <v>262</v>
      </c>
      <c r="C9" s="217" t="s">
        <v>264</v>
      </c>
      <c r="D9" s="217"/>
      <c r="E9" s="217"/>
      <c r="F9" s="217"/>
      <c r="G9" s="217"/>
      <c r="H9" s="217"/>
      <c r="I9" s="217"/>
      <c r="J9" s="217"/>
      <c r="K9" s="218"/>
      <c r="L9" s="218"/>
    </row>
    <row r="10" spans="2:12" ht="15">
      <c r="B10" s="234">
        <v>1</v>
      </c>
      <c r="C10" s="220">
        <v>1</v>
      </c>
      <c r="D10" s="129" t="s">
        <v>160</v>
      </c>
      <c r="E10" s="130" t="s">
        <v>12</v>
      </c>
      <c r="F10" s="220"/>
      <c r="G10" s="221">
        <v>26</v>
      </c>
      <c r="H10" s="221">
        <v>1580</v>
      </c>
      <c r="I10" s="221">
        <v>328</v>
      </c>
      <c r="J10" s="222">
        <f t="shared" ref="J10:J22" si="0">G10*20+H10</f>
        <v>2100</v>
      </c>
      <c r="K10" s="223">
        <f>+B10</f>
        <v>1</v>
      </c>
      <c r="L10" s="238">
        <f>+'Ptos Cosapyl'!D83</f>
        <v>20.021000000000001</v>
      </c>
    </row>
    <row r="11" spans="2:12" ht="15">
      <c r="B11" s="234">
        <f>+B10+1</f>
        <v>2</v>
      </c>
      <c r="C11" s="220">
        <v>1</v>
      </c>
      <c r="D11" s="129" t="s">
        <v>201</v>
      </c>
      <c r="E11" s="130" t="s">
        <v>11</v>
      </c>
      <c r="F11" s="220"/>
      <c r="G11" s="221">
        <v>19</v>
      </c>
      <c r="H11" s="221">
        <v>1264</v>
      </c>
      <c r="I11" s="221">
        <v>200</v>
      </c>
      <c r="J11" s="222">
        <f>G11*20+H11</f>
        <v>1644</v>
      </c>
      <c r="K11" s="223">
        <f t="shared" ref="K11:K25" si="1">+B11</f>
        <v>2</v>
      </c>
      <c r="L11" s="238">
        <f>+L10-0.0001</f>
        <v>20.020900000000001</v>
      </c>
    </row>
    <row r="12" spans="2:12" ht="15">
      <c r="B12" s="234">
        <f t="shared" ref="B12:B25" si="2">+B11+1</f>
        <v>3</v>
      </c>
      <c r="C12" s="220">
        <v>2</v>
      </c>
      <c r="D12" s="129" t="s">
        <v>164</v>
      </c>
      <c r="E12" s="130" t="s">
        <v>189</v>
      </c>
      <c r="F12" s="220"/>
      <c r="G12" s="221">
        <v>24</v>
      </c>
      <c r="H12" s="221">
        <v>838</v>
      </c>
      <c r="I12" s="221">
        <v>108</v>
      </c>
      <c r="J12" s="222">
        <f>G12*20+H12</f>
        <v>1318</v>
      </c>
      <c r="K12" s="223">
        <f t="shared" si="1"/>
        <v>3</v>
      </c>
      <c r="L12" s="238">
        <f>+'Ptos Cosapyl'!D84</f>
        <v>19.018999999999998</v>
      </c>
    </row>
    <row r="13" spans="2:12" ht="15">
      <c r="B13" s="234">
        <f t="shared" si="2"/>
        <v>4</v>
      </c>
      <c r="C13" s="220">
        <v>2</v>
      </c>
      <c r="D13" s="129" t="s">
        <v>24</v>
      </c>
      <c r="E13" s="130" t="s">
        <v>9</v>
      </c>
      <c r="F13" s="220"/>
      <c r="G13" s="221">
        <v>11</v>
      </c>
      <c r="H13" s="221">
        <v>840</v>
      </c>
      <c r="I13" s="221">
        <v>256</v>
      </c>
      <c r="J13" s="222">
        <f t="shared" si="0"/>
        <v>1060</v>
      </c>
      <c r="K13" s="223">
        <f t="shared" si="1"/>
        <v>4</v>
      </c>
      <c r="L13" s="238">
        <f>+L12-0.0001</f>
        <v>19.018899999999999</v>
      </c>
    </row>
    <row r="14" spans="2:12" ht="15">
      <c r="B14" s="234">
        <f t="shared" si="2"/>
        <v>5</v>
      </c>
      <c r="C14" s="220">
        <v>3</v>
      </c>
      <c r="D14" s="129" t="s">
        <v>112</v>
      </c>
      <c r="E14" s="130" t="s">
        <v>9</v>
      </c>
      <c r="F14" s="220"/>
      <c r="G14" s="221">
        <v>20</v>
      </c>
      <c r="H14" s="221">
        <v>798</v>
      </c>
      <c r="I14" s="221">
        <v>130</v>
      </c>
      <c r="J14" s="222">
        <f>G14*20+H14</f>
        <v>1198</v>
      </c>
      <c r="K14" s="223">
        <f t="shared" si="1"/>
        <v>5</v>
      </c>
      <c r="L14" s="238">
        <f>+'Ptos Cosapyl'!D85</f>
        <v>18.017099999999999</v>
      </c>
    </row>
    <row r="15" spans="2:12" ht="15">
      <c r="B15" s="234">
        <f t="shared" si="2"/>
        <v>6</v>
      </c>
      <c r="C15" s="220">
        <v>3</v>
      </c>
      <c r="D15" s="233" t="s">
        <v>196</v>
      </c>
      <c r="E15" s="130" t="s">
        <v>9</v>
      </c>
      <c r="F15" s="220"/>
      <c r="G15" s="221">
        <v>19</v>
      </c>
      <c r="H15" s="221">
        <v>660</v>
      </c>
      <c r="I15" s="221">
        <v>88</v>
      </c>
      <c r="J15" s="222">
        <f t="shared" si="0"/>
        <v>1040</v>
      </c>
      <c r="K15" s="223">
        <f t="shared" si="1"/>
        <v>6</v>
      </c>
      <c r="L15" s="238">
        <f>+L14-0.0001</f>
        <v>18.016999999999999</v>
      </c>
    </row>
    <row r="16" spans="2:12" ht="15">
      <c r="B16" s="234">
        <f t="shared" si="2"/>
        <v>7</v>
      </c>
      <c r="C16" s="220">
        <v>4</v>
      </c>
      <c r="D16" s="129" t="s">
        <v>25</v>
      </c>
      <c r="E16" s="130" t="s">
        <v>10</v>
      </c>
      <c r="F16" s="220"/>
      <c r="G16" s="221">
        <v>17</v>
      </c>
      <c r="H16" s="221">
        <v>772</v>
      </c>
      <c r="I16" s="221">
        <v>222</v>
      </c>
      <c r="J16" s="222">
        <f>G16*20+H16</f>
        <v>1112</v>
      </c>
      <c r="K16" s="223">
        <f t="shared" si="1"/>
        <v>7</v>
      </c>
      <c r="L16" s="238">
        <f>+'Ptos Cosapyl'!D86</f>
        <v>17.0153</v>
      </c>
    </row>
    <row r="17" spans="2:12" ht="15">
      <c r="B17" s="234">
        <f t="shared" si="2"/>
        <v>8</v>
      </c>
      <c r="C17" s="220">
        <v>4</v>
      </c>
      <c r="D17" s="131" t="s">
        <v>198</v>
      </c>
      <c r="E17" s="130" t="s">
        <v>10</v>
      </c>
      <c r="F17" s="220"/>
      <c r="G17" s="221">
        <v>6</v>
      </c>
      <c r="H17" s="221">
        <v>684</v>
      </c>
      <c r="I17" s="221">
        <v>220</v>
      </c>
      <c r="J17" s="222">
        <f t="shared" si="0"/>
        <v>804</v>
      </c>
      <c r="K17" s="223">
        <f t="shared" si="1"/>
        <v>8</v>
      </c>
      <c r="L17" s="238">
        <f>+L16-0.0001</f>
        <v>17.0152</v>
      </c>
    </row>
    <row r="18" spans="2:12" ht="15">
      <c r="B18" s="234">
        <f t="shared" si="2"/>
        <v>9</v>
      </c>
      <c r="C18" s="220">
        <v>5</v>
      </c>
      <c r="D18" s="129" t="s">
        <v>48</v>
      </c>
      <c r="E18" s="130" t="s">
        <v>9</v>
      </c>
      <c r="F18" s="225"/>
      <c r="G18" s="221">
        <v>16</v>
      </c>
      <c r="H18" s="221">
        <v>658</v>
      </c>
      <c r="I18" s="221">
        <v>128</v>
      </c>
      <c r="J18" s="222">
        <f>G18*20+H18</f>
        <v>978</v>
      </c>
      <c r="K18" s="223">
        <f t="shared" si="1"/>
        <v>9</v>
      </c>
      <c r="L18" s="238">
        <f>+'Ptos Cosapyl'!D87</f>
        <v>16.0136</v>
      </c>
    </row>
    <row r="19" spans="2:12" ht="15">
      <c r="B19" s="234">
        <f t="shared" si="2"/>
        <v>10</v>
      </c>
      <c r="C19" s="220">
        <v>5</v>
      </c>
      <c r="D19" s="129" t="s">
        <v>195</v>
      </c>
      <c r="E19" s="130" t="s">
        <v>11</v>
      </c>
      <c r="F19" s="220"/>
      <c r="G19" s="221">
        <v>6</v>
      </c>
      <c r="H19" s="221">
        <v>662</v>
      </c>
      <c r="I19" s="221">
        <v>148</v>
      </c>
      <c r="J19" s="222">
        <f t="shared" si="0"/>
        <v>782</v>
      </c>
      <c r="K19" s="223">
        <f t="shared" si="1"/>
        <v>10</v>
      </c>
      <c r="L19" s="238">
        <f>+L18-0.0001</f>
        <v>16.013500000000001</v>
      </c>
    </row>
    <row r="20" spans="2:12" ht="15">
      <c r="B20" s="234">
        <f t="shared" si="2"/>
        <v>11</v>
      </c>
      <c r="C20" s="220">
        <v>6</v>
      </c>
      <c r="D20" s="129" t="s">
        <v>19</v>
      </c>
      <c r="E20" s="130" t="s">
        <v>12</v>
      </c>
      <c r="F20" s="220"/>
      <c r="G20" s="221">
        <v>18</v>
      </c>
      <c r="H20" s="221">
        <v>602</v>
      </c>
      <c r="I20" s="221">
        <v>136</v>
      </c>
      <c r="J20" s="222">
        <f>G20*20+H20</f>
        <v>962</v>
      </c>
      <c r="K20" s="223">
        <f t="shared" si="1"/>
        <v>11</v>
      </c>
      <c r="L20" s="238">
        <f>+'Ptos Cosapyl'!D88</f>
        <v>15.012</v>
      </c>
    </row>
    <row r="21" spans="2:12" ht="15">
      <c r="B21" s="234">
        <f t="shared" si="2"/>
        <v>12</v>
      </c>
      <c r="C21" s="220">
        <v>6</v>
      </c>
      <c r="D21" s="129" t="s">
        <v>125</v>
      </c>
      <c r="E21" s="130" t="s">
        <v>189</v>
      </c>
      <c r="F21" s="225"/>
      <c r="G21" s="221">
        <v>12</v>
      </c>
      <c r="H21" s="221">
        <v>442</v>
      </c>
      <c r="I21" s="221">
        <v>90</v>
      </c>
      <c r="J21" s="222">
        <f t="shared" si="0"/>
        <v>682</v>
      </c>
      <c r="K21" s="223">
        <f t="shared" si="1"/>
        <v>12</v>
      </c>
      <c r="L21" s="238">
        <f>+L20-0.0001</f>
        <v>15.011900000000001</v>
      </c>
    </row>
    <row r="22" spans="2:12" ht="15">
      <c r="B22" s="234">
        <f t="shared" si="2"/>
        <v>13</v>
      </c>
      <c r="C22" s="220">
        <v>7</v>
      </c>
      <c r="D22" s="129" t="s">
        <v>161</v>
      </c>
      <c r="E22" s="130" t="s">
        <v>189</v>
      </c>
      <c r="F22" s="220"/>
      <c r="G22" s="221">
        <v>9</v>
      </c>
      <c r="H22" s="221">
        <v>406</v>
      </c>
      <c r="I22" s="221">
        <v>174</v>
      </c>
      <c r="J22" s="222">
        <f t="shared" si="0"/>
        <v>586</v>
      </c>
      <c r="K22" s="223">
        <f t="shared" si="1"/>
        <v>13</v>
      </c>
      <c r="L22" s="238">
        <f>+'Ptos Cosapyl'!D89</f>
        <v>14.0105</v>
      </c>
    </row>
    <row r="23" spans="2:12" ht="15">
      <c r="B23" s="234">
        <f t="shared" si="2"/>
        <v>14</v>
      </c>
      <c r="C23" s="130">
        <v>7</v>
      </c>
      <c r="D23" s="129" t="s">
        <v>200</v>
      </c>
      <c r="E23" s="130" t="s">
        <v>10</v>
      </c>
      <c r="F23" s="220"/>
      <c r="G23" s="221">
        <v>7</v>
      </c>
      <c r="H23" s="221">
        <v>270</v>
      </c>
      <c r="I23" s="221">
        <v>68</v>
      </c>
      <c r="J23" s="222">
        <f>G23*20+H23</f>
        <v>410</v>
      </c>
      <c r="K23" s="223">
        <f t="shared" si="1"/>
        <v>14</v>
      </c>
      <c r="L23" s="238">
        <f>+L22-0.0001</f>
        <v>14.010400000000001</v>
      </c>
    </row>
    <row r="24" spans="2:12" ht="15">
      <c r="B24" s="234">
        <f t="shared" si="2"/>
        <v>15</v>
      </c>
      <c r="C24" s="130">
        <v>8</v>
      </c>
      <c r="D24" s="129" t="s">
        <v>199</v>
      </c>
      <c r="E24" s="130" t="s">
        <v>11</v>
      </c>
      <c r="F24" s="220"/>
      <c r="G24" s="221">
        <v>7</v>
      </c>
      <c r="H24" s="221">
        <v>240</v>
      </c>
      <c r="I24" s="221">
        <v>18</v>
      </c>
      <c r="J24" s="222">
        <f t="shared" ref="J24:J25" si="3">G24*20+H24</f>
        <v>380</v>
      </c>
      <c r="K24" s="223">
        <f t="shared" si="1"/>
        <v>15</v>
      </c>
      <c r="L24" s="238">
        <f>+'Ptos Cosapyl'!D90</f>
        <v>13.0091</v>
      </c>
    </row>
    <row r="25" spans="2:12" ht="15">
      <c r="B25" s="234">
        <f t="shared" si="2"/>
        <v>16</v>
      </c>
      <c r="C25" s="130">
        <v>9</v>
      </c>
      <c r="D25" s="129" t="s">
        <v>126</v>
      </c>
      <c r="E25" s="130" t="s">
        <v>12</v>
      </c>
      <c r="F25" s="220"/>
      <c r="G25" s="221">
        <v>7</v>
      </c>
      <c r="H25" s="221">
        <v>232</v>
      </c>
      <c r="I25" s="221">
        <v>80</v>
      </c>
      <c r="J25" s="222">
        <f t="shared" si="3"/>
        <v>372</v>
      </c>
      <c r="K25" s="223">
        <f t="shared" si="1"/>
        <v>16</v>
      </c>
      <c r="L25" s="238">
        <f>+'Ptos Cosapyl'!D91</f>
        <v>12.0078</v>
      </c>
    </row>
    <row r="26" spans="2:12">
      <c r="K26" s="237"/>
      <c r="L26" s="236"/>
    </row>
    <row r="27" spans="2:12">
      <c r="K27" s="237"/>
      <c r="L27" s="236"/>
    </row>
    <row r="28" spans="2:12">
      <c r="K28" s="237"/>
      <c r="L28" s="236"/>
    </row>
    <row r="29" spans="2:12">
      <c r="K29" s="237"/>
      <c r="L29" s="236"/>
    </row>
    <row r="30" spans="2:12">
      <c r="K30" s="237"/>
      <c r="L30" s="236"/>
    </row>
    <row r="31" spans="2:12">
      <c r="K31" s="235"/>
      <c r="L31" s="236"/>
    </row>
    <row r="32" spans="2:12">
      <c r="K32" s="235"/>
      <c r="L32" s="236"/>
    </row>
    <row r="33" spans="11:12">
      <c r="K33" s="235"/>
      <c r="L33" s="236"/>
    </row>
    <row r="34" spans="11:12">
      <c r="K34" s="235"/>
      <c r="L34" s="236"/>
    </row>
    <row r="35" spans="11:12">
      <c r="K35" s="235"/>
      <c r="L35" s="236"/>
    </row>
    <row r="36" spans="11:12">
      <c r="K36" s="235"/>
      <c r="L36" s="236"/>
    </row>
    <row r="37" spans="11:12">
      <c r="K37" s="235"/>
      <c r="L37" s="236"/>
    </row>
    <row r="38" spans="11:12">
      <c r="L38" s="236"/>
    </row>
    <row r="39" spans="11:12">
      <c r="L39" s="236"/>
    </row>
    <row r="40" spans="11:12">
      <c r="L40" s="236"/>
    </row>
    <row r="41" spans="11:12">
      <c r="L41" s="236"/>
    </row>
    <row r="42" spans="11:12">
      <c r="L42" s="236"/>
    </row>
    <row r="43" spans="11:12">
      <c r="L43" s="236"/>
    </row>
    <row r="44" spans="11:12">
      <c r="L44" s="236"/>
    </row>
    <row r="45" spans="11:12">
      <c r="L45" s="236"/>
    </row>
    <row r="46" spans="11:12">
      <c r="L46" s="236"/>
    </row>
    <row r="47" spans="11:12">
      <c r="L47" s="236"/>
    </row>
    <row r="48" spans="11:12">
      <c r="L48" s="236"/>
    </row>
    <row r="49" spans="12:12">
      <c r="L49" s="236"/>
    </row>
    <row r="50" spans="12:12">
      <c r="L50" s="236"/>
    </row>
    <row r="51" spans="12:12">
      <c r="L51" s="236"/>
    </row>
    <row r="52" spans="12:12">
      <c r="L52" s="236"/>
    </row>
    <row r="53" spans="12:12">
      <c r="L53" s="236"/>
    </row>
    <row r="54" spans="12:12">
      <c r="L54" s="236"/>
    </row>
    <row r="55" spans="12:12">
      <c r="L55" s="236"/>
    </row>
    <row r="56" spans="12:12">
      <c r="L56" s="236"/>
    </row>
  </sheetData>
  <mergeCells count="3">
    <mergeCell ref="B3:J3"/>
    <mergeCell ref="B4:J4"/>
    <mergeCell ref="B5:J5"/>
  </mergeCells>
  <pageMargins left="0.51181102362204722" right="0.51181102362204722" top="0.78740157480314965" bottom="0.78740157480314965" header="0.31496062992125984" footer="0.31496062992125984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8"/>
  <sheetViews>
    <sheetView workbookViewId="0">
      <selection activeCell="C2" sqref="C2"/>
    </sheetView>
  </sheetViews>
  <sheetFormatPr defaultRowHeight="12.75"/>
  <cols>
    <col min="4" max="4" width="31" customWidth="1"/>
    <col min="5" max="5" width="15.7109375" customWidth="1"/>
    <col min="6" max="6" width="3.28515625" customWidth="1"/>
    <col min="8" max="8" width="11.5703125" customWidth="1"/>
    <col min="10" max="10" width="11.42578125" customWidth="1"/>
    <col min="12" max="12" width="13.5703125" customWidth="1"/>
  </cols>
  <sheetData>
    <row r="3" spans="2:12" ht="18">
      <c r="B3" s="145" t="s">
        <v>178</v>
      </c>
      <c r="C3" s="145"/>
      <c r="D3" s="145"/>
      <c r="E3" s="145"/>
      <c r="F3" s="145"/>
      <c r="G3" s="145"/>
      <c r="H3" s="145"/>
      <c r="I3" s="145"/>
      <c r="J3" s="145"/>
    </row>
    <row r="4" spans="2:12" ht="18">
      <c r="B4" s="146" t="s">
        <v>203</v>
      </c>
      <c r="C4" s="146"/>
      <c r="D4" s="146"/>
      <c r="E4" s="146"/>
      <c r="F4" s="146"/>
      <c r="G4" s="146"/>
      <c r="H4" s="146"/>
      <c r="I4" s="146"/>
      <c r="J4" s="146"/>
    </row>
    <row r="5" spans="2:12" ht="18">
      <c r="B5" s="145" t="s">
        <v>268</v>
      </c>
      <c r="C5" s="145"/>
      <c r="D5" s="145"/>
      <c r="E5" s="145"/>
      <c r="F5" s="145"/>
      <c r="G5" s="145"/>
      <c r="H5" s="145"/>
      <c r="I5" s="145"/>
      <c r="J5" s="145"/>
    </row>
    <row r="8" spans="2:12" ht="15">
      <c r="B8" s="217" t="s">
        <v>2</v>
      </c>
      <c r="C8" s="217" t="s">
        <v>263</v>
      </c>
      <c r="D8" s="217" t="s">
        <v>4</v>
      </c>
      <c r="E8" s="217" t="s">
        <v>1</v>
      </c>
      <c r="F8" s="217"/>
      <c r="G8" s="217" t="s">
        <v>5</v>
      </c>
      <c r="H8" s="217" t="s">
        <v>7</v>
      </c>
      <c r="I8" s="217" t="s">
        <v>6</v>
      </c>
      <c r="J8" s="217" t="s">
        <v>14</v>
      </c>
      <c r="K8" s="218" t="s">
        <v>69</v>
      </c>
      <c r="L8" s="218" t="s">
        <v>0</v>
      </c>
    </row>
    <row r="9" spans="2:12" ht="15">
      <c r="B9" s="217" t="s">
        <v>262</v>
      </c>
      <c r="C9" s="217" t="s">
        <v>264</v>
      </c>
      <c r="D9" s="217"/>
      <c r="E9" s="217"/>
      <c r="F9" s="217"/>
      <c r="G9" s="217"/>
      <c r="H9" s="217"/>
      <c r="I9" s="217"/>
      <c r="J9" s="217"/>
      <c r="K9" s="218"/>
      <c r="L9" s="218"/>
    </row>
    <row r="10" spans="2:12" ht="15">
      <c r="B10" s="234">
        <v>1</v>
      </c>
      <c r="C10" s="67">
        <v>1</v>
      </c>
      <c r="D10" s="132" t="s">
        <v>230</v>
      </c>
      <c r="E10" s="132" t="s">
        <v>189</v>
      </c>
      <c r="F10" s="227"/>
      <c r="G10" s="228">
        <v>22</v>
      </c>
      <c r="H10" s="228">
        <v>852</v>
      </c>
      <c r="I10" s="228">
        <v>102</v>
      </c>
      <c r="J10" s="229">
        <f>G10*20+H10</f>
        <v>1292</v>
      </c>
      <c r="K10" s="223">
        <f>+B10</f>
        <v>1</v>
      </c>
      <c r="L10" s="238">
        <f>+'Ptos Cosapyl'!D88</f>
        <v>15.012</v>
      </c>
    </row>
    <row r="11" spans="2:12" ht="15">
      <c r="B11" s="234">
        <v>2</v>
      </c>
      <c r="C11" s="67">
        <v>1</v>
      </c>
      <c r="D11" s="132" t="s">
        <v>237</v>
      </c>
      <c r="E11" s="132" t="s">
        <v>10</v>
      </c>
      <c r="F11" s="227"/>
      <c r="G11" s="228">
        <v>16</v>
      </c>
      <c r="H11" s="228">
        <v>934</v>
      </c>
      <c r="I11" s="228">
        <v>232</v>
      </c>
      <c r="J11" s="229">
        <f>G11*20+H11</f>
        <v>1254</v>
      </c>
      <c r="K11" s="223">
        <f t="shared" ref="K11:K18" si="0">+B11</f>
        <v>2</v>
      </c>
      <c r="L11" s="239">
        <f>+L10-0.0001</f>
        <v>15.011900000000001</v>
      </c>
    </row>
    <row r="12" spans="2:12" ht="15">
      <c r="B12" s="234">
        <v>3</v>
      </c>
      <c r="C12" s="67">
        <v>2</v>
      </c>
      <c r="D12" s="132" t="s">
        <v>234</v>
      </c>
      <c r="E12" s="132" t="s">
        <v>10</v>
      </c>
      <c r="F12" s="227"/>
      <c r="G12" s="228">
        <v>16</v>
      </c>
      <c r="H12" s="228">
        <v>904</v>
      </c>
      <c r="I12" s="228">
        <v>130</v>
      </c>
      <c r="J12" s="229">
        <f>G12*20+H12</f>
        <v>1224</v>
      </c>
      <c r="K12" s="223">
        <f t="shared" si="0"/>
        <v>3</v>
      </c>
      <c r="L12" s="210">
        <f>+'Ptos Cosapyl'!D89</f>
        <v>14.0105</v>
      </c>
    </row>
    <row r="13" spans="2:12" ht="15">
      <c r="B13" s="234">
        <v>4</v>
      </c>
      <c r="C13" s="67">
        <v>2</v>
      </c>
      <c r="D13" s="132" t="s">
        <v>238</v>
      </c>
      <c r="E13" s="132" t="s">
        <v>189</v>
      </c>
      <c r="F13" s="227"/>
      <c r="G13" s="228">
        <v>9</v>
      </c>
      <c r="H13" s="228">
        <v>704</v>
      </c>
      <c r="I13" s="228">
        <v>188</v>
      </c>
      <c r="J13" s="229">
        <f>G13*20+H13</f>
        <v>884</v>
      </c>
      <c r="K13" s="223">
        <f t="shared" si="0"/>
        <v>4</v>
      </c>
      <c r="L13" s="239">
        <f>+L12-0.0001</f>
        <v>14.010400000000001</v>
      </c>
    </row>
    <row r="14" spans="2:12" ht="15">
      <c r="B14" s="234">
        <v>5</v>
      </c>
      <c r="C14" s="67">
        <v>3</v>
      </c>
      <c r="D14" s="132" t="s">
        <v>231</v>
      </c>
      <c r="E14" s="132" t="s">
        <v>9</v>
      </c>
      <c r="F14" s="231"/>
      <c r="G14" s="228">
        <v>11</v>
      </c>
      <c r="H14" s="228">
        <v>664</v>
      </c>
      <c r="I14" s="228">
        <v>270</v>
      </c>
      <c r="J14" s="229">
        <f>G14*20+H14</f>
        <v>884</v>
      </c>
      <c r="K14" s="223">
        <f t="shared" si="0"/>
        <v>5</v>
      </c>
      <c r="L14" s="210">
        <f>+'Ptos Cosapyl'!D90</f>
        <v>13.0091</v>
      </c>
    </row>
    <row r="15" spans="2:12" ht="15">
      <c r="B15" s="234">
        <v>6</v>
      </c>
      <c r="C15" s="67">
        <v>3</v>
      </c>
      <c r="D15" s="132" t="s">
        <v>236</v>
      </c>
      <c r="E15" s="132" t="s">
        <v>189</v>
      </c>
      <c r="F15" s="227"/>
      <c r="G15" s="228">
        <v>12</v>
      </c>
      <c r="H15" s="228">
        <v>582</v>
      </c>
      <c r="I15" s="228">
        <v>156</v>
      </c>
      <c r="J15" s="229">
        <f t="shared" ref="J15:J18" si="1">G15*20+H15</f>
        <v>822</v>
      </c>
      <c r="K15" s="223">
        <f t="shared" si="0"/>
        <v>6</v>
      </c>
      <c r="L15" s="239">
        <f>+L14-0.0001</f>
        <v>13.009</v>
      </c>
    </row>
    <row r="16" spans="2:12" ht="15">
      <c r="B16" s="234">
        <v>7</v>
      </c>
      <c r="C16" s="67">
        <v>4</v>
      </c>
      <c r="D16" s="132" t="s">
        <v>239</v>
      </c>
      <c r="E16" s="132" t="s">
        <v>11</v>
      </c>
      <c r="F16" s="227"/>
      <c r="G16" s="228">
        <v>9</v>
      </c>
      <c r="H16" s="228">
        <v>292</v>
      </c>
      <c r="I16" s="228">
        <v>110</v>
      </c>
      <c r="J16" s="229">
        <f t="shared" si="1"/>
        <v>472</v>
      </c>
      <c r="K16" s="223">
        <f t="shared" si="0"/>
        <v>7</v>
      </c>
      <c r="L16" s="210">
        <f>+'Ptos Cosapyl'!D91</f>
        <v>12.0078</v>
      </c>
    </row>
    <row r="17" spans="2:12" ht="15">
      <c r="B17" s="234">
        <v>8</v>
      </c>
      <c r="C17" s="67">
        <v>5</v>
      </c>
      <c r="D17" s="132" t="s">
        <v>16</v>
      </c>
      <c r="E17" s="132" t="s">
        <v>9</v>
      </c>
      <c r="F17" s="227"/>
      <c r="G17" s="228">
        <v>9</v>
      </c>
      <c r="H17" s="228">
        <v>284</v>
      </c>
      <c r="I17" s="228">
        <v>44</v>
      </c>
      <c r="J17" s="229">
        <f t="shared" si="1"/>
        <v>464</v>
      </c>
      <c r="K17" s="223">
        <f t="shared" si="0"/>
        <v>8</v>
      </c>
      <c r="L17" s="210">
        <f>+'Ptos Cosapyl'!D92</f>
        <v>11.006600000000001</v>
      </c>
    </row>
    <row r="18" spans="2:12" ht="15">
      <c r="B18" s="234">
        <v>9</v>
      </c>
      <c r="C18" s="67">
        <v>6</v>
      </c>
      <c r="D18" s="132" t="s">
        <v>235</v>
      </c>
      <c r="E18" s="132" t="s">
        <v>10</v>
      </c>
      <c r="F18" s="227"/>
      <c r="G18" s="228">
        <v>5</v>
      </c>
      <c r="H18" s="228">
        <v>224</v>
      </c>
      <c r="I18" s="228">
        <v>70</v>
      </c>
      <c r="J18" s="229">
        <f t="shared" si="1"/>
        <v>324</v>
      </c>
      <c r="K18" s="223">
        <f t="shared" si="0"/>
        <v>9</v>
      </c>
      <c r="L18" s="210">
        <f>+'Ptos Cosapyl'!D93</f>
        <v>10.0055</v>
      </c>
    </row>
  </sheetData>
  <mergeCells count="3">
    <mergeCell ref="B3:J3"/>
    <mergeCell ref="B4:J4"/>
    <mergeCell ref="B5:J5"/>
  </mergeCells>
  <pageMargins left="0.51181102362204722" right="0.51181102362204722" top="0.78740157480314965" bottom="0.78740157480314965" header="0.31496062992125984" footer="0.31496062992125984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D3:D104"/>
  <sheetViews>
    <sheetView topLeftCell="A82" workbookViewId="0">
      <selection activeCell="D3" sqref="D3:D104"/>
    </sheetView>
  </sheetViews>
  <sheetFormatPr defaultRowHeight="12.75"/>
  <cols>
    <col min="4" max="4" width="17.5703125" customWidth="1"/>
  </cols>
  <sheetData>
    <row r="3" spans="4:4" ht="15">
      <c r="D3" s="68">
        <v>100.505</v>
      </c>
    </row>
    <row r="4" spans="4:4" ht="15">
      <c r="D4" s="68">
        <v>99.495000000000005</v>
      </c>
    </row>
    <row r="5" spans="4:4" ht="15">
      <c r="D5" s="68">
        <v>98.485100000000003</v>
      </c>
    </row>
    <row r="6" spans="4:4" ht="15">
      <c r="D6" s="68">
        <v>97.475300000000004</v>
      </c>
    </row>
    <row r="7" spans="4:4" ht="15">
      <c r="D7" s="68">
        <v>96.465599999999995</v>
      </c>
    </row>
    <row r="8" spans="4:4" ht="15">
      <c r="D8" s="68">
        <v>95.456000000000003</v>
      </c>
    </row>
    <row r="9" spans="4:4" ht="15">
      <c r="D9" s="68">
        <v>94.4465</v>
      </c>
    </row>
    <row r="10" spans="4:4" ht="15">
      <c r="D10" s="68">
        <v>93.437100000000001</v>
      </c>
    </row>
    <row r="11" spans="4:4" ht="15">
      <c r="D11" s="68">
        <v>92.427800000000005</v>
      </c>
    </row>
    <row r="12" spans="4:4" ht="15">
      <c r="D12" s="68">
        <v>91.418599999999998</v>
      </c>
    </row>
    <row r="13" spans="4:4" ht="15">
      <c r="D13" s="68">
        <v>90.409499999999994</v>
      </c>
    </row>
    <row r="14" spans="4:4" ht="15">
      <c r="D14" s="68">
        <v>89.400499999999994</v>
      </c>
    </row>
    <row r="15" spans="4:4" ht="15">
      <c r="D15" s="68">
        <v>88.391599999999997</v>
      </c>
    </row>
    <row r="16" spans="4:4" ht="15">
      <c r="D16" s="68">
        <v>87.382800000000003</v>
      </c>
    </row>
    <row r="17" spans="4:4" ht="15">
      <c r="D17" s="68">
        <v>86.374099999999999</v>
      </c>
    </row>
    <row r="18" spans="4:4" ht="15">
      <c r="D18" s="68">
        <v>85.365499999999997</v>
      </c>
    </row>
    <row r="19" spans="4:4" ht="15">
      <c r="D19" s="68">
        <v>84.356999999999999</v>
      </c>
    </row>
    <row r="20" spans="4:4" ht="15">
      <c r="D20" s="68">
        <v>83.348600000000005</v>
      </c>
    </row>
    <row r="21" spans="4:4" ht="15">
      <c r="D21" s="68">
        <v>82.340299999999999</v>
      </c>
    </row>
    <row r="22" spans="4:4" ht="15">
      <c r="D22" s="68">
        <v>81.332099999999997</v>
      </c>
    </row>
    <row r="23" spans="4:4" ht="15">
      <c r="D23" s="68">
        <v>80.323999999999998</v>
      </c>
    </row>
    <row r="24" spans="4:4" ht="15">
      <c r="D24" s="68">
        <v>79.316000000000003</v>
      </c>
    </row>
    <row r="25" spans="4:4" ht="15">
      <c r="D25" s="68">
        <v>78.308099999999996</v>
      </c>
    </row>
    <row r="26" spans="4:4" ht="15">
      <c r="D26" s="68">
        <v>77.300299999999993</v>
      </c>
    </row>
    <row r="27" spans="4:4" ht="15">
      <c r="D27" s="68">
        <v>76.292599999999993</v>
      </c>
    </row>
    <row r="28" spans="4:4" ht="15">
      <c r="D28" s="68">
        <v>75.284999999999997</v>
      </c>
    </row>
    <row r="29" spans="4:4" ht="15">
      <c r="D29" s="68">
        <v>74.277500000000003</v>
      </c>
    </row>
    <row r="30" spans="4:4" ht="15">
      <c r="D30" s="68">
        <v>73.270099999999999</v>
      </c>
    </row>
    <row r="31" spans="4:4" ht="15">
      <c r="D31" s="68">
        <v>72.262799999999999</v>
      </c>
    </row>
    <row r="32" spans="4:4" ht="15">
      <c r="D32" s="68">
        <v>71.255600000000001</v>
      </c>
    </row>
    <row r="33" spans="4:4" ht="15">
      <c r="D33" s="68">
        <v>70.248500000000007</v>
      </c>
    </row>
    <row r="34" spans="4:4" ht="15">
      <c r="D34" s="68">
        <v>69.241500000000002</v>
      </c>
    </row>
    <row r="35" spans="4:4" ht="15">
      <c r="D35" s="68">
        <v>68.2346</v>
      </c>
    </row>
    <row r="36" spans="4:4" ht="15">
      <c r="D36" s="68">
        <v>67.227800000000002</v>
      </c>
    </row>
    <row r="37" spans="4:4" ht="15">
      <c r="D37" s="68">
        <v>66.221100000000007</v>
      </c>
    </row>
    <row r="38" spans="4:4" ht="15">
      <c r="D38" s="68">
        <v>65.214500000000001</v>
      </c>
    </row>
    <row r="39" spans="4:4" ht="15">
      <c r="D39" s="68">
        <v>64.207999999999998</v>
      </c>
    </row>
    <row r="40" spans="4:4" ht="15">
      <c r="D40" s="68">
        <v>63.201599999999999</v>
      </c>
    </row>
    <row r="41" spans="4:4" ht="15">
      <c r="D41" s="68">
        <v>62.195300000000003</v>
      </c>
    </row>
    <row r="42" spans="4:4" ht="15">
      <c r="D42" s="68">
        <v>61.189100000000003</v>
      </c>
    </row>
    <row r="43" spans="4:4" ht="15">
      <c r="D43" s="68">
        <v>60.183</v>
      </c>
    </row>
    <row r="44" spans="4:4" ht="15">
      <c r="D44" s="68">
        <v>59.177</v>
      </c>
    </row>
    <row r="45" spans="4:4" ht="15">
      <c r="D45" s="68">
        <v>58.171100000000003</v>
      </c>
    </row>
    <row r="46" spans="4:4" ht="15">
      <c r="D46" s="68">
        <v>57.165300000000002</v>
      </c>
    </row>
    <row r="47" spans="4:4" ht="15">
      <c r="D47" s="68">
        <v>56.159599999999998</v>
      </c>
    </row>
    <row r="48" spans="4:4" ht="15">
      <c r="D48" s="68">
        <v>55.154000000000003</v>
      </c>
    </row>
    <row r="49" spans="4:4" ht="15">
      <c r="D49" s="68">
        <v>54.148499999999999</v>
      </c>
    </row>
    <row r="50" spans="4:4" ht="15">
      <c r="D50" s="68">
        <v>53.143099999999997</v>
      </c>
    </row>
    <row r="51" spans="4:4" ht="15">
      <c r="D51" s="68">
        <v>52.137799999999999</v>
      </c>
    </row>
    <row r="52" spans="4:4" ht="15">
      <c r="D52" s="68">
        <v>51.132599999999996</v>
      </c>
    </row>
    <row r="53" spans="4:4" ht="15">
      <c r="D53" s="68">
        <v>50.127499999999998</v>
      </c>
    </row>
    <row r="54" spans="4:4" ht="15">
      <c r="D54" s="68">
        <v>49.122500000000002</v>
      </c>
    </row>
    <row r="55" spans="4:4" ht="15">
      <c r="D55" s="68">
        <v>48.117600000000003</v>
      </c>
    </row>
    <row r="56" spans="4:4" ht="15">
      <c r="D56" s="68">
        <v>47.1128</v>
      </c>
    </row>
    <row r="57" spans="4:4" ht="15">
      <c r="D57" s="68">
        <v>46.1081</v>
      </c>
    </row>
    <row r="58" spans="4:4" ht="15">
      <c r="D58" s="68">
        <v>45.103499999999997</v>
      </c>
    </row>
    <row r="59" spans="4:4" ht="15">
      <c r="D59" s="68">
        <v>44.098999999999997</v>
      </c>
    </row>
    <row r="60" spans="4:4" ht="15">
      <c r="D60" s="68">
        <v>43.0946</v>
      </c>
    </row>
    <row r="61" spans="4:4" ht="15">
      <c r="D61" s="68">
        <v>42.090299999999999</v>
      </c>
    </row>
    <row r="62" spans="4:4" ht="15">
      <c r="D62" s="68">
        <v>41.086100000000002</v>
      </c>
    </row>
    <row r="63" spans="4:4" ht="15">
      <c r="D63" s="68">
        <v>40.082000000000001</v>
      </c>
    </row>
    <row r="64" spans="4:4" ht="15">
      <c r="D64" s="68">
        <v>39.078000000000003</v>
      </c>
    </row>
    <row r="65" spans="4:4" ht="15">
      <c r="D65" s="68">
        <v>38.074100000000001</v>
      </c>
    </row>
    <row r="66" spans="4:4" ht="15">
      <c r="D66" s="68">
        <v>37.070300000000003</v>
      </c>
    </row>
    <row r="67" spans="4:4" ht="15">
      <c r="D67" s="68">
        <v>36.066600000000001</v>
      </c>
    </row>
    <row r="68" spans="4:4" ht="15">
      <c r="D68" s="68">
        <v>35.063000000000002</v>
      </c>
    </row>
    <row r="69" spans="4:4" ht="15">
      <c r="D69" s="68">
        <v>34.0595</v>
      </c>
    </row>
    <row r="70" spans="4:4" ht="15">
      <c r="D70" s="68">
        <v>33.056100000000001</v>
      </c>
    </row>
    <row r="71" spans="4:4" ht="15">
      <c r="D71" s="68">
        <v>32.052799999999998</v>
      </c>
    </row>
    <row r="72" spans="4:4" ht="15">
      <c r="D72" s="68">
        <v>31.049600000000002</v>
      </c>
    </row>
    <row r="73" spans="4:4" ht="15">
      <c r="D73" s="68">
        <v>30.046500000000002</v>
      </c>
    </row>
    <row r="74" spans="4:4" ht="15">
      <c r="D74" s="68">
        <v>29.043500000000002</v>
      </c>
    </row>
    <row r="75" spans="4:4" ht="15">
      <c r="D75" s="68">
        <v>28.040600000000001</v>
      </c>
    </row>
    <row r="76" spans="4:4" ht="15">
      <c r="D76" s="68">
        <v>27.037800000000001</v>
      </c>
    </row>
    <row r="77" spans="4:4" ht="15">
      <c r="D77" s="68">
        <v>26.0351</v>
      </c>
    </row>
    <row r="78" spans="4:4" ht="15">
      <c r="D78" s="68">
        <v>25.032499999999999</v>
      </c>
    </row>
    <row r="79" spans="4:4" ht="15">
      <c r="D79" s="68">
        <v>24.03</v>
      </c>
    </row>
    <row r="80" spans="4:4" ht="15">
      <c r="D80" s="68">
        <v>23.0276</v>
      </c>
    </row>
    <row r="81" spans="4:4" ht="15">
      <c r="D81" s="68">
        <v>22.025300000000001</v>
      </c>
    </row>
    <row r="82" spans="4:4" ht="15">
      <c r="D82" s="68">
        <v>21.023099999999999</v>
      </c>
    </row>
    <row r="83" spans="4:4" ht="15">
      <c r="D83" s="68">
        <v>20.021000000000001</v>
      </c>
    </row>
    <row r="84" spans="4:4" ht="15">
      <c r="D84" s="68">
        <v>19.018999999999998</v>
      </c>
    </row>
    <row r="85" spans="4:4" ht="15">
      <c r="D85" s="68">
        <v>18.017099999999999</v>
      </c>
    </row>
    <row r="86" spans="4:4" ht="15">
      <c r="D86" s="68">
        <v>17.0153</v>
      </c>
    </row>
    <row r="87" spans="4:4" ht="15">
      <c r="D87" s="68">
        <v>16.0136</v>
      </c>
    </row>
    <row r="88" spans="4:4" ht="15">
      <c r="D88" s="68">
        <v>15.012</v>
      </c>
    </row>
    <row r="89" spans="4:4" ht="15">
      <c r="D89" s="68">
        <v>14.0105</v>
      </c>
    </row>
    <row r="90" spans="4:4" ht="15">
      <c r="D90" s="68">
        <v>13.0091</v>
      </c>
    </row>
    <row r="91" spans="4:4" ht="15">
      <c r="D91" s="68">
        <v>12.0078</v>
      </c>
    </row>
    <row r="92" spans="4:4" ht="15">
      <c r="D92" s="68">
        <v>11.006600000000001</v>
      </c>
    </row>
    <row r="93" spans="4:4" ht="15">
      <c r="D93" s="68">
        <v>10.0055</v>
      </c>
    </row>
    <row r="94" spans="4:4" ht="15">
      <c r="D94" s="68">
        <v>9.0045000000000002</v>
      </c>
    </row>
    <row r="95" spans="4:4" ht="15">
      <c r="D95" s="68">
        <v>8.0036000000000005</v>
      </c>
    </row>
    <row r="96" spans="4:4" ht="15">
      <c r="D96" s="68">
        <v>7.0027999999999997</v>
      </c>
    </row>
    <row r="97" spans="4:4" ht="15">
      <c r="D97" s="68">
        <v>6.0021000000000004</v>
      </c>
    </row>
    <row r="98" spans="4:4" ht="15">
      <c r="D98" s="68">
        <v>5.0015000000000001</v>
      </c>
    </row>
    <row r="99" spans="4:4" ht="15">
      <c r="D99" s="68">
        <v>4.0010000000000003</v>
      </c>
    </row>
    <row r="100" spans="4:4" ht="15">
      <c r="D100" s="68">
        <v>3.0005999999999999</v>
      </c>
    </row>
    <row r="101" spans="4:4" ht="15">
      <c r="D101" s="68">
        <v>2.0003000000000002</v>
      </c>
    </row>
    <row r="102" spans="4:4" ht="15">
      <c r="D102" s="68">
        <v>1.0001</v>
      </c>
    </row>
    <row r="103" spans="4:4" ht="15">
      <c r="D103" s="69"/>
    </row>
    <row r="104" spans="4:4" ht="15">
      <c r="D104" s="69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U59"/>
  <sheetViews>
    <sheetView workbookViewId="0">
      <selection activeCell="D4" sqref="D4"/>
    </sheetView>
  </sheetViews>
  <sheetFormatPr defaultRowHeight="12.75"/>
  <cols>
    <col min="1" max="1" width="25.85546875" bestFit="1" customWidth="1"/>
    <col min="2" max="2" width="9.42578125" bestFit="1" customWidth="1"/>
    <col min="3" max="7" width="9.42578125" customWidth="1"/>
    <col min="8" max="8" width="20.28515625" style="40" bestFit="1" customWidth="1"/>
    <col min="9" max="9" width="7.7109375" style="40" bestFit="1" customWidth="1"/>
    <col min="10" max="18" width="9.140625" style="24" customWidth="1"/>
  </cols>
  <sheetData>
    <row r="1" spans="1:21">
      <c r="A1" s="16" t="s">
        <v>154</v>
      </c>
      <c r="B1" s="16" t="s">
        <v>146</v>
      </c>
      <c r="C1" s="16" t="s">
        <v>147</v>
      </c>
      <c r="D1" s="16" t="s">
        <v>148</v>
      </c>
      <c r="E1" s="16" t="s">
        <v>149</v>
      </c>
      <c r="F1" s="16" t="s">
        <v>150</v>
      </c>
      <c r="G1" s="16" t="s">
        <v>151</v>
      </c>
      <c r="H1" s="38" t="s">
        <v>4</v>
      </c>
      <c r="I1" s="38" t="s">
        <v>1</v>
      </c>
      <c r="J1" s="23" t="s">
        <v>147</v>
      </c>
      <c r="K1" s="23" t="s">
        <v>152</v>
      </c>
      <c r="L1" s="23" t="s">
        <v>148</v>
      </c>
      <c r="M1" s="23" t="s">
        <v>152</v>
      </c>
      <c r="N1" s="23" t="s">
        <v>149</v>
      </c>
      <c r="O1" s="23" t="s">
        <v>152</v>
      </c>
      <c r="P1" s="23" t="s">
        <v>150</v>
      </c>
      <c r="Q1" s="23" t="s">
        <v>152</v>
      </c>
      <c r="R1" s="23" t="s">
        <v>151</v>
      </c>
      <c r="S1" s="23" t="s">
        <v>152</v>
      </c>
      <c r="T1" s="23" t="s">
        <v>153</v>
      </c>
      <c r="U1" s="23" t="s">
        <v>153</v>
      </c>
    </row>
    <row r="2" spans="1:21">
      <c r="A2" t="str">
        <f>B2&amp;C2&amp;I2&amp;H2</f>
        <v>MasculinoSETOR FAvulsoFausto Lopes</v>
      </c>
      <c r="B2" s="16" t="s">
        <v>73</v>
      </c>
      <c r="C2" s="16" t="str">
        <f>VLOOKUP($H2,Masculino!$E$6:$M$77,3,FALSE)</f>
        <v>SETOR F</v>
      </c>
      <c r="D2" s="16"/>
      <c r="E2" s="16"/>
      <c r="F2" s="16"/>
      <c r="G2" s="16"/>
      <c r="H2" s="38" t="s">
        <v>79</v>
      </c>
      <c r="I2" s="38" t="s">
        <v>66</v>
      </c>
      <c r="J2" s="23">
        <f>VLOOKUP($H2,Masculino!$E$6:$N$77,9,FALSE)</f>
        <v>13</v>
      </c>
      <c r="K2" s="23">
        <f>VLOOKUP($H2,Masculino!$E$6:$N$77,10,FALSE)</f>
        <v>0</v>
      </c>
      <c r="T2">
        <f>K2+M2+O2+Q2+S2</f>
        <v>0</v>
      </c>
      <c r="U2" t="e">
        <f ca="1">_xlfn.RANK.EQ(T2,$T$2:$T$53,0)</f>
        <v>#NAME?</v>
      </c>
    </row>
    <row r="3" spans="1:21">
      <c r="A3" t="e">
        <f t="shared" ref="A3:A53" si="0">B3&amp;C3&amp;I3&amp;H3</f>
        <v>#N/A</v>
      </c>
      <c r="B3" s="16" t="s">
        <v>73</v>
      </c>
      <c r="C3" s="16" t="e">
        <f>VLOOKUP($H3,Masculino!$E$6:$M$77,3,FALSE)</f>
        <v>#N/A</v>
      </c>
      <c r="D3" s="16"/>
      <c r="E3" s="16"/>
      <c r="F3" s="16"/>
      <c r="G3" s="16"/>
      <c r="H3" s="38" t="s">
        <v>53</v>
      </c>
      <c r="I3" s="38" t="s">
        <v>10</v>
      </c>
      <c r="J3" s="23" t="e">
        <f>VLOOKUP($H3,Masculino!$E$6:$N$77,9,FALSE)</f>
        <v>#N/A</v>
      </c>
      <c r="K3" s="23" t="e">
        <f>VLOOKUP($H3,Masculino!$E$6:$N$77,10,FALSE)</f>
        <v>#N/A</v>
      </c>
      <c r="T3" t="e">
        <f t="shared" ref="T3:T53" si="1">K3+M3+O3+Q3+S3</f>
        <v>#N/A</v>
      </c>
      <c r="U3" t="e">
        <f t="shared" ref="U3:U53" ca="1" si="2">_xlfn.RANK.EQ(T3,$T$2:$T$53,0)</f>
        <v>#NAME?</v>
      </c>
    </row>
    <row r="4" spans="1:21">
      <c r="A4" t="e">
        <f t="shared" si="0"/>
        <v>#N/A</v>
      </c>
      <c r="B4" s="16" t="s">
        <v>73</v>
      </c>
      <c r="C4" s="16" t="e">
        <f>VLOOKUP($H4,Masculino!$E$6:$M$77,3,FALSE)</f>
        <v>#N/A</v>
      </c>
      <c r="D4" s="16"/>
      <c r="E4" s="16"/>
      <c r="F4" s="16"/>
      <c r="G4" s="16"/>
      <c r="H4" s="38" t="s">
        <v>80</v>
      </c>
      <c r="I4" s="38" t="s">
        <v>10</v>
      </c>
      <c r="J4" s="23" t="e">
        <f>VLOOKUP($H4,Masculino!$E$6:$N$77,9,FALSE)</f>
        <v>#N/A</v>
      </c>
      <c r="K4" s="23" t="e">
        <f>VLOOKUP($H4,Masculino!$E$6:$N$77,10,FALSE)</f>
        <v>#N/A</v>
      </c>
      <c r="T4" t="e">
        <f t="shared" si="1"/>
        <v>#N/A</v>
      </c>
      <c r="U4" t="e">
        <f t="shared" ca="1" si="2"/>
        <v>#NAME?</v>
      </c>
    </row>
    <row r="5" spans="1:21">
      <c r="A5" t="e">
        <f t="shared" si="0"/>
        <v>#N/A</v>
      </c>
      <c r="B5" s="16" t="s">
        <v>73</v>
      </c>
      <c r="C5" s="16" t="e">
        <f>VLOOKUP($H5,Masculino!$E$6:$M$77,3,FALSE)</f>
        <v>#N/A</v>
      </c>
      <c r="D5" s="16"/>
      <c r="E5" s="16"/>
      <c r="F5" s="16"/>
      <c r="G5" s="16"/>
      <c r="H5" s="38" t="s">
        <v>81</v>
      </c>
      <c r="I5" s="38" t="s">
        <v>10</v>
      </c>
      <c r="J5" s="23" t="e">
        <f>VLOOKUP($H5,Masculino!$E$6:$N$77,9,FALSE)</f>
        <v>#N/A</v>
      </c>
      <c r="K5" s="23" t="e">
        <f>VLOOKUP($H5,Masculino!$E$6:$N$77,10,FALSE)</f>
        <v>#N/A</v>
      </c>
      <c r="T5" t="e">
        <f t="shared" si="1"/>
        <v>#N/A</v>
      </c>
      <c r="U5" t="e">
        <f t="shared" ca="1" si="2"/>
        <v>#NAME?</v>
      </c>
    </row>
    <row r="6" spans="1:21">
      <c r="A6" t="e">
        <f t="shared" si="0"/>
        <v>#N/A</v>
      </c>
      <c r="B6" s="16" t="s">
        <v>73</v>
      </c>
      <c r="C6" s="16" t="e">
        <f>VLOOKUP($H6,Masculino!$E$6:$M$77,3,FALSE)</f>
        <v>#N/A</v>
      </c>
      <c r="D6" s="16"/>
      <c r="E6" s="16"/>
      <c r="F6" s="16"/>
      <c r="G6" s="16"/>
      <c r="H6" s="38" t="s">
        <v>82</v>
      </c>
      <c r="I6" s="38" t="s">
        <v>10</v>
      </c>
      <c r="J6" s="23" t="e">
        <f>VLOOKUP($H6,Masculino!$E$6:$N$77,9,FALSE)</f>
        <v>#N/A</v>
      </c>
      <c r="K6" s="23" t="e">
        <f>VLOOKUP($H6,Masculino!$E$6:$N$77,10,FALSE)</f>
        <v>#N/A</v>
      </c>
      <c r="T6" t="e">
        <f t="shared" si="1"/>
        <v>#N/A</v>
      </c>
      <c r="U6" t="e">
        <f t="shared" ca="1" si="2"/>
        <v>#NAME?</v>
      </c>
    </row>
    <row r="7" spans="1:21">
      <c r="A7" t="e">
        <f t="shared" si="0"/>
        <v>#N/A</v>
      </c>
      <c r="B7" s="16" t="s">
        <v>73</v>
      </c>
      <c r="C7" s="16" t="e">
        <f>VLOOKUP($H7,Masculino!$E$6:$M$77,3,FALSE)</f>
        <v>#N/A</v>
      </c>
      <c r="D7" s="16"/>
      <c r="E7" s="16"/>
      <c r="F7" s="16"/>
      <c r="G7" s="16"/>
      <c r="H7" s="38" t="s">
        <v>52</v>
      </c>
      <c r="I7" s="38" t="s">
        <v>10</v>
      </c>
      <c r="J7" s="23" t="e">
        <f>VLOOKUP($H7,Masculino!$E$6:$N$77,9,FALSE)</f>
        <v>#N/A</v>
      </c>
      <c r="K7" s="23" t="e">
        <f>VLOOKUP($H7,Masculino!$E$6:$N$77,10,FALSE)</f>
        <v>#N/A</v>
      </c>
      <c r="T7" t="e">
        <f t="shared" si="1"/>
        <v>#N/A</v>
      </c>
      <c r="U7" t="e">
        <f t="shared" ca="1" si="2"/>
        <v>#NAME?</v>
      </c>
    </row>
    <row r="8" spans="1:21">
      <c r="A8" t="str">
        <f t="shared" si="0"/>
        <v>MasculinoSETOR GCPEVAPAlexandre Iwato</v>
      </c>
      <c r="B8" s="16" t="s">
        <v>73</v>
      </c>
      <c r="C8" s="16" t="str">
        <f>VLOOKUP($H8,Masculino!$E$6:$M$77,3,FALSE)</f>
        <v>SETOR G</v>
      </c>
      <c r="D8" s="16"/>
      <c r="E8" s="16"/>
      <c r="F8" s="16"/>
      <c r="G8" s="16"/>
      <c r="H8" s="38" t="s">
        <v>13</v>
      </c>
      <c r="I8" s="38" t="s">
        <v>12</v>
      </c>
      <c r="J8" s="23">
        <f>VLOOKUP($H8,Masculino!$E$6:$N$77,9,FALSE)</f>
        <v>2</v>
      </c>
      <c r="K8" s="23">
        <f>VLOOKUP($H8,Masculino!$E$6:$N$77,10,FALSE)</f>
        <v>0</v>
      </c>
      <c r="T8">
        <f t="shared" si="1"/>
        <v>0</v>
      </c>
      <c r="U8" t="e">
        <f t="shared" ca="1" si="2"/>
        <v>#NAME?</v>
      </c>
    </row>
    <row r="9" spans="1:21">
      <c r="A9" t="str">
        <f t="shared" si="0"/>
        <v>MasculinoSETOR ECPEVAPClaudio Iwato</v>
      </c>
      <c r="B9" s="16" t="s">
        <v>73</v>
      </c>
      <c r="C9" s="16" t="str">
        <f>VLOOKUP($H9,Masculino!$E$6:$M$77,3,FALSE)</f>
        <v>SETOR E</v>
      </c>
      <c r="D9" s="16"/>
      <c r="E9" s="16"/>
      <c r="F9" s="16"/>
      <c r="G9" s="16"/>
      <c r="H9" s="38" t="s">
        <v>21</v>
      </c>
      <c r="I9" s="38" t="s">
        <v>12</v>
      </c>
      <c r="J9" s="23">
        <f>VLOOKUP($H9,Masculino!$E$6:$N$77,9,FALSE)</f>
        <v>2</v>
      </c>
      <c r="K9" s="23">
        <f>VLOOKUP($H9,Masculino!$E$6:$N$77,10,FALSE)</f>
        <v>0</v>
      </c>
      <c r="T9">
        <f t="shared" si="1"/>
        <v>0</v>
      </c>
      <c r="U9" t="e">
        <f t="shared" ca="1" si="2"/>
        <v>#NAME?</v>
      </c>
    </row>
    <row r="10" spans="1:21">
      <c r="A10" t="e">
        <f t="shared" si="0"/>
        <v>#N/A</v>
      </c>
      <c r="B10" s="16" t="s">
        <v>73</v>
      </c>
      <c r="C10" s="16" t="e">
        <f>VLOOKUP($H10,Masculino!$E$6:$M$77,3,FALSE)</f>
        <v>#N/A</v>
      </c>
      <c r="D10" s="16"/>
      <c r="E10" s="16"/>
      <c r="F10" s="16"/>
      <c r="G10" s="16"/>
      <c r="H10" s="38" t="s">
        <v>29</v>
      </c>
      <c r="I10" s="38" t="s">
        <v>12</v>
      </c>
      <c r="J10" s="23" t="e">
        <f>VLOOKUP($H10,Masculino!$E$6:$N$77,9,FALSE)</f>
        <v>#N/A</v>
      </c>
      <c r="K10" s="23" t="e">
        <f>VLOOKUP($H10,Masculino!$E$6:$N$77,10,FALSE)</f>
        <v>#N/A</v>
      </c>
      <c r="T10" t="e">
        <f t="shared" si="1"/>
        <v>#N/A</v>
      </c>
      <c r="U10" t="e">
        <f t="shared" ca="1" si="2"/>
        <v>#NAME?</v>
      </c>
    </row>
    <row r="11" spans="1:21">
      <c r="A11" t="e">
        <f t="shared" si="0"/>
        <v>#N/A</v>
      </c>
      <c r="B11" s="16" t="s">
        <v>73</v>
      </c>
      <c r="C11" s="16" t="e">
        <f>VLOOKUP($H11,Masculino!$E$6:$M$77,3,FALSE)</f>
        <v>#N/A</v>
      </c>
      <c r="D11" s="16"/>
      <c r="E11" s="16"/>
      <c r="F11" s="16"/>
      <c r="G11" s="16"/>
      <c r="H11" s="38" t="s">
        <v>19</v>
      </c>
      <c r="I11" s="38" t="s">
        <v>12</v>
      </c>
      <c r="J11" s="23" t="e">
        <f>VLOOKUP($H11,Masculino!$E$6:$N$77,9,FALSE)</f>
        <v>#N/A</v>
      </c>
      <c r="K11" s="23" t="e">
        <f>VLOOKUP($H11,Masculino!$E$6:$N$77,10,FALSE)</f>
        <v>#N/A</v>
      </c>
      <c r="T11" t="e">
        <f t="shared" si="1"/>
        <v>#N/A</v>
      </c>
      <c r="U11" t="e">
        <f t="shared" ca="1" si="2"/>
        <v>#NAME?</v>
      </c>
    </row>
    <row r="12" spans="1:21">
      <c r="A12" t="e">
        <f t="shared" si="0"/>
        <v>#N/A</v>
      </c>
      <c r="B12" s="16" t="s">
        <v>73</v>
      </c>
      <c r="C12" s="16" t="e">
        <f>VLOOKUP($H12,Masculino!$E$6:$M$77,3,FALSE)</f>
        <v>#N/A</v>
      </c>
      <c r="D12" s="16"/>
      <c r="E12" s="16"/>
      <c r="F12" s="16"/>
      <c r="G12" s="16"/>
      <c r="H12" s="38" t="s">
        <v>83</v>
      </c>
      <c r="I12" s="38" t="s">
        <v>12</v>
      </c>
      <c r="J12" s="23" t="e">
        <f>VLOOKUP($H12,Masculino!$E$6:$N$77,9,FALSE)</f>
        <v>#N/A</v>
      </c>
      <c r="K12" s="23" t="e">
        <f>VLOOKUP($H12,Masculino!$E$6:$N$77,10,FALSE)</f>
        <v>#N/A</v>
      </c>
      <c r="T12" t="e">
        <f t="shared" si="1"/>
        <v>#N/A</v>
      </c>
      <c r="U12" t="e">
        <f t="shared" ca="1" si="2"/>
        <v>#NAME?</v>
      </c>
    </row>
    <row r="13" spans="1:21">
      <c r="A13" t="e">
        <f t="shared" si="0"/>
        <v>#N/A</v>
      </c>
      <c r="B13" s="16" t="s">
        <v>73</v>
      </c>
      <c r="C13" s="16" t="e">
        <f>VLOOKUP($H13,Masculino!$E$6:$M$77,3,FALSE)</f>
        <v>#N/A</v>
      </c>
      <c r="D13" s="16"/>
      <c r="E13" s="16"/>
      <c r="F13" s="16"/>
      <c r="G13" s="16"/>
      <c r="H13" s="38" t="s">
        <v>84</v>
      </c>
      <c r="I13" s="38" t="s">
        <v>12</v>
      </c>
      <c r="J13" s="23" t="e">
        <f>VLOOKUP($H13,Masculino!$E$6:$N$77,9,FALSE)</f>
        <v>#N/A</v>
      </c>
      <c r="K13" s="23" t="e">
        <f>VLOOKUP($H13,Masculino!$E$6:$N$77,10,FALSE)</f>
        <v>#N/A</v>
      </c>
      <c r="T13" t="e">
        <f t="shared" si="1"/>
        <v>#N/A</v>
      </c>
      <c r="U13" t="e">
        <f t="shared" ca="1" si="2"/>
        <v>#NAME?</v>
      </c>
    </row>
    <row r="14" spans="1:21">
      <c r="A14" t="e">
        <f t="shared" si="0"/>
        <v>#N/A</v>
      </c>
      <c r="B14" s="16" t="s">
        <v>73</v>
      </c>
      <c r="C14" s="16" t="e">
        <f>VLOOKUP($H14,Masculino!$E$6:$M$77,3,FALSE)</f>
        <v>#N/A</v>
      </c>
      <c r="D14" s="16"/>
      <c r="E14" s="16"/>
      <c r="F14" s="16"/>
      <c r="G14" s="16"/>
      <c r="H14" s="38" t="s">
        <v>85</v>
      </c>
      <c r="I14" s="38" t="s">
        <v>23</v>
      </c>
      <c r="J14" s="23" t="e">
        <f>VLOOKUP($H14,Masculino!$E$6:$N$77,9,FALSE)</f>
        <v>#N/A</v>
      </c>
      <c r="K14" s="23" t="e">
        <f>VLOOKUP($H14,Masculino!$E$6:$N$77,10,FALSE)</f>
        <v>#N/A</v>
      </c>
      <c r="T14" t="e">
        <f t="shared" si="1"/>
        <v>#N/A</v>
      </c>
      <c r="U14" t="e">
        <f t="shared" ca="1" si="2"/>
        <v>#NAME?</v>
      </c>
    </row>
    <row r="15" spans="1:21">
      <c r="A15" t="e">
        <f t="shared" si="0"/>
        <v>#N/A</v>
      </c>
      <c r="B15" s="16" t="s">
        <v>73</v>
      </c>
      <c r="C15" s="16" t="e">
        <f>VLOOKUP($H15,Masculino!$E$6:$M$77,3,FALSE)</f>
        <v>#N/A</v>
      </c>
      <c r="D15" s="16"/>
      <c r="E15" s="16"/>
      <c r="F15" s="16"/>
      <c r="G15" s="16"/>
      <c r="H15" s="38" t="s">
        <v>30</v>
      </c>
      <c r="I15" s="38" t="s">
        <v>23</v>
      </c>
      <c r="J15" s="23" t="e">
        <f>VLOOKUP($H15,Masculino!$E$6:$N$77,9,FALSE)</f>
        <v>#N/A</v>
      </c>
      <c r="K15" s="23" t="e">
        <f>VLOOKUP($H15,Masculino!$E$6:$N$77,10,FALSE)</f>
        <v>#N/A</v>
      </c>
      <c r="T15" t="e">
        <f t="shared" si="1"/>
        <v>#N/A</v>
      </c>
      <c r="U15" t="e">
        <f t="shared" ca="1" si="2"/>
        <v>#NAME?</v>
      </c>
    </row>
    <row r="16" spans="1:21">
      <c r="A16" t="e">
        <f t="shared" si="0"/>
        <v>#N/A</v>
      </c>
      <c r="B16" s="16" t="s">
        <v>73</v>
      </c>
      <c r="C16" s="16" t="e">
        <f>VLOOKUP($H16,Masculino!$E$6:$M$77,3,FALSE)</f>
        <v>#N/A</v>
      </c>
      <c r="D16" s="16"/>
      <c r="E16" s="16"/>
      <c r="F16" s="16"/>
      <c r="G16" s="16"/>
      <c r="H16" s="38" t="s">
        <v>86</v>
      </c>
      <c r="I16" s="38" t="s">
        <v>23</v>
      </c>
      <c r="J16" s="23" t="e">
        <f>VLOOKUP($H16,Masculino!$E$6:$N$77,9,FALSE)</f>
        <v>#N/A</v>
      </c>
      <c r="K16" s="23" t="e">
        <f>VLOOKUP($H16,Masculino!$E$6:$N$77,10,FALSE)</f>
        <v>#N/A</v>
      </c>
      <c r="T16" t="e">
        <f t="shared" si="1"/>
        <v>#N/A</v>
      </c>
      <c r="U16" t="e">
        <f t="shared" ca="1" si="2"/>
        <v>#NAME?</v>
      </c>
    </row>
    <row r="17" spans="1:21">
      <c r="A17" t="e">
        <f t="shared" si="0"/>
        <v>#N/A</v>
      </c>
      <c r="B17" s="16" t="s">
        <v>73</v>
      </c>
      <c r="C17" s="16" t="e">
        <f>VLOOKUP($H17,Masculino!$E$6:$M$77,3,FALSE)</f>
        <v>#N/A</v>
      </c>
      <c r="D17" s="16"/>
      <c r="E17" s="16"/>
      <c r="F17" s="16"/>
      <c r="G17" s="16"/>
      <c r="H17" s="38" t="s">
        <v>87</v>
      </c>
      <c r="I17" s="38" t="s">
        <v>23</v>
      </c>
      <c r="J17" s="23" t="e">
        <f>VLOOKUP($H17,Masculino!$E$6:$N$77,9,FALSE)</f>
        <v>#N/A</v>
      </c>
      <c r="K17" s="23" t="e">
        <f>VLOOKUP($H17,Masculino!$E$6:$N$77,10,FALSE)</f>
        <v>#N/A</v>
      </c>
      <c r="T17" t="e">
        <f t="shared" si="1"/>
        <v>#N/A</v>
      </c>
      <c r="U17" t="e">
        <f t="shared" ca="1" si="2"/>
        <v>#NAME?</v>
      </c>
    </row>
    <row r="18" spans="1:21">
      <c r="A18" t="e">
        <f t="shared" si="0"/>
        <v>#N/A</v>
      </c>
      <c r="B18" s="16" t="s">
        <v>73</v>
      </c>
      <c r="C18" s="16" t="e">
        <f>VLOOKUP($H18,Masculino!$E$6:$M$77,3,FALSE)</f>
        <v>#N/A</v>
      </c>
      <c r="D18" s="16"/>
      <c r="E18" s="16"/>
      <c r="F18" s="16"/>
      <c r="G18" s="16"/>
      <c r="H18" s="38" t="s">
        <v>88</v>
      </c>
      <c r="I18" s="38" t="s">
        <v>23</v>
      </c>
      <c r="J18" s="23" t="e">
        <f>VLOOKUP($H18,Masculino!$E$6:$N$77,9,FALSE)</f>
        <v>#N/A</v>
      </c>
      <c r="K18" s="23" t="e">
        <f>VLOOKUP($H18,Masculino!$E$6:$N$77,10,FALSE)</f>
        <v>#N/A</v>
      </c>
      <c r="T18" t="e">
        <f t="shared" si="1"/>
        <v>#N/A</v>
      </c>
      <c r="U18" t="e">
        <f t="shared" ca="1" si="2"/>
        <v>#NAME?</v>
      </c>
    </row>
    <row r="19" spans="1:21">
      <c r="A19" t="e">
        <f t="shared" si="0"/>
        <v>#N/A</v>
      </c>
      <c r="B19" s="16" t="s">
        <v>73</v>
      </c>
      <c r="C19" s="16" t="e">
        <f>VLOOKUP($H19,Masculino!$E$6:$M$77,3,FALSE)</f>
        <v>#N/A</v>
      </c>
      <c r="D19" s="16"/>
      <c r="E19" s="16"/>
      <c r="F19" s="16"/>
      <c r="G19" s="16"/>
      <c r="H19" s="38" t="s">
        <v>89</v>
      </c>
      <c r="I19" s="38" t="s">
        <v>23</v>
      </c>
      <c r="J19" s="23" t="e">
        <f>VLOOKUP($H19,Masculino!$E$6:$N$77,9,FALSE)</f>
        <v>#N/A</v>
      </c>
      <c r="K19" s="23" t="e">
        <f>VLOOKUP($H19,Masculino!$E$6:$N$77,10,FALSE)</f>
        <v>#N/A</v>
      </c>
      <c r="T19" t="e">
        <f t="shared" si="1"/>
        <v>#N/A</v>
      </c>
      <c r="U19" t="e">
        <f t="shared" ca="1" si="2"/>
        <v>#NAME?</v>
      </c>
    </row>
    <row r="20" spans="1:21">
      <c r="A20" t="str">
        <f t="shared" si="0"/>
        <v>MasculinoSETOR EGuarujáJosé Eduardo Duarte</v>
      </c>
      <c r="B20" s="16" t="s">
        <v>73</v>
      </c>
      <c r="C20" s="16" t="str">
        <f>VLOOKUP($H20,Masculino!$E$6:$M$77,3,FALSE)</f>
        <v>SETOR E</v>
      </c>
      <c r="D20" s="16"/>
      <c r="E20" s="16"/>
      <c r="F20" s="16"/>
      <c r="G20" s="16"/>
      <c r="H20" s="38" t="s">
        <v>90</v>
      </c>
      <c r="I20" s="38" t="s">
        <v>72</v>
      </c>
      <c r="J20" s="23">
        <f>VLOOKUP($H20,Masculino!$E$6:$N$77,9,FALSE)</f>
        <v>3</v>
      </c>
      <c r="K20" s="23">
        <f>VLOOKUP($H20,Masculino!$E$6:$N$77,10,FALSE)</f>
        <v>0</v>
      </c>
      <c r="T20">
        <f t="shared" si="1"/>
        <v>0</v>
      </c>
      <c r="U20" t="e">
        <f t="shared" ca="1" si="2"/>
        <v>#NAME?</v>
      </c>
    </row>
    <row r="21" spans="1:21">
      <c r="A21" t="e">
        <f t="shared" si="0"/>
        <v>#N/A</v>
      </c>
      <c r="B21" s="16" t="s">
        <v>73</v>
      </c>
      <c r="C21" s="16" t="e">
        <f>VLOOKUP($H21,Masculino!$E$6:$M$77,3,FALSE)</f>
        <v>#N/A</v>
      </c>
      <c r="D21" s="16"/>
      <c r="E21" s="16"/>
      <c r="F21" s="16"/>
      <c r="G21" s="16"/>
      <c r="H21" s="38" t="s">
        <v>91</v>
      </c>
      <c r="I21" s="38" t="s">
        <v>72</v>
      </c>
      <c r="J21" s="23" t="e">
        <f>VLOOKUP($H21,Masculino!$E$6:$N$77,9,FALSE)</f>
        <v>#N/A</v>
      </c>
      <c r="K21" s="23" t="e">
        <f>VLOOKUP($H21,Masculino!$E$6:$N$77,10,FALSE)</f>
        <v>#N/A</v>
      </c>
      <c r="T21" t="e">
        <f t="shared" si="1"/>
        <v>#N/A</v>
      </c>
      <c r="U21" t="e">
        <f t="shared" ca="1" si="2"/>
        <v>#NAME?</v>
      </c>
    </row>
    <row r="22" spans="1:21">
      <c r="A22" t="e">
        <f t="shared" si="0"/>
        <v>#N/A</v>
      </c>
      <c r="B22" s="16" t="s">
        <v>73</v>
      </c>
      <c r="C22" s="16" t="e">
        <f>VLOOKUP($H22,Masculino!$E$6:$M$77,3,FALSE)</f>
        <v>#N/A</v>
      </c>
      <c r="D22" s="16"/>
      <c r="E22" s="16"/>
      <c r="F22" s="16"/>
      <c r="G22" s="16"/>
      <c r="H22" s="38" t="s">
        <v>92</v>
      </c>
      <c r="I22" s="38" t="s">
        <v>72</v>
      </c>
      <c r="J22" s="23" t="e">
        <f>VLOOKUP($H22,Masculino!$E$6:$N$77,9,FALSE)</f>
        <v>#N/A</v>
      </c>
      <c r="K22" s="23" t="e">
        <f>VLOOKUP($H22,Masculino!$E$6:$N$77,10,FALSE)</f>
        <v>#N/A</v>
      </c>
      <c r="T22" t="e">
        <f t="shared" si="1"/>
        <v>#N/A</v>
      </c>
      <c r="U22" t="e">
        <f t="shared" ca="1" si="2"/>
        <v>#NAME?</v>
      </c>
    </row>
    <row r="23" spans="1:21">
      <c r="A23" t="e">
        <f t="shared" si="0"/>
        <v>#N/A</v>
      </c>
      <c r="B23" s="16" t="s">
        <v>73</v>
      </c>
      <c r="C23" s="16" t="e">
        <f>VLOOKUP($H23,Masculino!$E$6:$M$77,3,FALSE)</f>
        <v>#N/A</v>
      </c>
      <c r="D23" s="16"/>
      <c r="E23" s="16"/>
      <c r="F23" s="16"/>
      <c r="G23" s="16"/>
      <c r="H23" s="38" t="s">
        <v>93</v>
      </c>
      <c r="I23" s="38" t="s">
        <v>72</v>
      </c>
      <c r="J23" s="23" t="e">
        <f>VLOOKUP($H23,Masculino!$E$6:$N$77,9,FALSE)</f>
        <v>#N/A</v>
      </c>
      <c r="K23" s="23" t="e">
        <f>VLOOKUP($H23,Masculino!$E$6:$N$77,10,FALSE)</f>
        <v>#N/A</v>
      </c>
      <c r="T23" t="e">
        <f t="shared" si="1"/>
        <v>#N/A</v>
      </c>
      <c r="U23" t="e">
        <f t="shared" ca="1" si="2"/>
        <v>#NAME?</v>
      </c>
    </row>
    <row r="24" spans="1:21">
      <c r="A24" t="e">
        <f t="shared" si="0"/>
        <v>#N/A</v>
      </c>
      <c r="B24" s="16" t="s">
        <v>73</v>
      </c>
      <c r="C24" s="16" t="e">
        <f>VLOOKUP($H24,Masculino!$E$6:$M$77,3,FALSE)</f>
        <v>#N/A</v>
      </c>
      <c r="D24" s="16"/>
      <c r="E24" s="16"/>
      <c r="F24" s="16"/>
      <c r="G24" s="16"/>
      <c r="H24" s="38" t="s">
        <v>33</v>
      </c>
      <c r="I24" s="38" t="s">
        <v>72</v>
      </c>
      <c r="J24" s="23" t="e">
        <f>VLOOKUP($H24,Masculino!$E$6:$N$77,9,FALSE)</f>
        <v>#N/A</v>
      </c>
      <c r="K24" s="23" t="e">
        <f>VLOOKUP($H24,Masculino!$E$6:$N$77,10,FALSE)</f>
        <v>#N/A</v>
      </c>
      <c r="T24" t="e">
        <f t="shared" si="1"/>
        <v>#N/A</v>
      </c>
      <c r="U24" t="e">
        <f t="shared" ca="1" si="2"/>
        <v>#NAME?</v>
      </c>
    </row>
    <row r="25" spans="1:21">
      <c r="A25" t="e">
        <f t="shared" si="0"/>
        <v>#N/A</v>
      </c>
      <c r="B25" s="16" t="s">
        <v>73</v>
      </c>
      <c r="C25" s="16" t="e">
        <f>VLOOKUP($H25,Masculino!$E$6:$M$77,3,FALSE)</f>
        <v>#N/A</v>
      </c>
      <c r="D25" s="16"/>
      <c r="E25" s="16"/>
      <c r="F25" s="16"/>
      <c r="G25" s="16"/>
      <c r="H25" s="38" t="s">
        <v>94</v>
      </c>
      <c r="I25" s="38" t="s">
        <v>72</v>
      </c>
      <c r="J25" s="23" t="e">
        <f>VLOOKUP($H25,Masculino!$E$6:$N$77,9,FALSE)</f>
        <v>#N/A</v>
      </c>
      <c r="K25" s="23" t="e">
        <f>VLOOKUP($H25,Masculino!$E$6:$N$77,10,FALSE)</f>
        <v>#N/A</v>
      </c>
      <c r="T25" t="e">
        <f t="shared" si="1"/>
        <v>#N/A</v>
      </c>
      <c r="U25" t="e">
        <f t="shared" ca="1" si="2"/>
        <v>#NAME?</v>
      </c>
    </row>
    <row r="26" spans="1:21">
      <c r="A26" t="e">
        <f t="shared" si="0"/>
        <v>#N/A</v>
      </c>
      <c r="B26" s="16" t="s">
        <v>73</v>
      </c>
      <c r="C26" s="16" t="e">
        <f>VLOOKUP($H26,Masculino!$E$6:$M$77,3,FALSE)</f>
        <v>#N/A</v>
      </c>
      <c r="D26" s="16"/>
      <c r="E26" s="16"/>
      <c r="F26" s="16"/>
      <c r="G26" s="16"/>
      <c r="H26" s="38" t="s">
        <v>95</v>
      </c>
      <c r="I26" s="38" t="s">
        <v>72</v>
      </c>
      <c r="J26" s="23" t="e">
        <f>VLOOKUP($H26,Masculino!$E$6:$N$77,9,FALSE)</f>
        <v>#N/A</v>
      </c>
      <c r="K26" s="23" t="e">
        <f>VLOOKUP($H26,Masculino!$E$6:$N$77,10,FALSE)</f>
        <v>#N/A</v>
      </c>
      <c r="T26" t="e">
        <f t="shared" si="1"/>
        <v>#N/A</v>
      </c>
      <c r="U26" t="e">
        <f t="shared" ca="1" si="2"/>
        <v>#NAME?</v>
      </c>
    </row>
    <row r="27" spans="1:21">
      <c r="A27" t="e">
        <f t="shared" si="0"/>
        <v>#N/A</v>
      </c>
      <c r="B27" s="16" t="s">
        <v>73</v>
      </c>
      <c r="C27" s="16" t="e">
        <f>VLOOKUP($H27,Masculino!$E$6:$M$77,3,FALSE)</f>
        <v>#N/A</v>
      </c>
      <c r="D27" s="16"/>
      <c r="E27" s="16"/>
      <c r="F27" s="16"/>
      <c r="G27" s="16"/>
      <c r="H27" s="38" t="s">
        <v>96</v>
      </c>
      <c r="I27" s="38" t="s">
        <v>72</v>
      </c>
      <c r="J27" s="23" t="e">
        <f>VLOOKUP($H27,Masculino!$E$6:$N$77,9,FALSE)</f>
        <v>#N/A</v>
      </c>
      <c r="K27" s="23" t="e">
        <f>VLOOKUP($H27,Masculino!$E$6:$N$77,10,FALSE)</f>
        <v>#N/A</v>
      </c>
      <c r="T27" t="e">
        <f t="shared" si="1"/>
        <v>#N/A</v>
      </c>
      <c r="U27" t="e">
        <f t="shared" ca="1" si="2"/>
        <v>#NAME?</v>
      </c>
    </row>
    <row r="28" spans="1:21">
      <c r="A28" t="e">
        <f t="shared" si="0"/>
        <v>#N/A</v>
      </c>
      <c r="B28" s="16" t="s">
        <v>73</v>
      </c>
      <c r="C28" s="16" t="e">
        <f>VLOOKUP($H28,Masculino!$E$6:$M$77,3,FALSE)</f>
        <v>#N/A</v>
      </c>
      <c r="D28" s="16"/>
      <c r="E28" s="16"/>
      <c r="F28" s="16"/>
      <c r="G28" s="16"/>
      <c r="H28" s="38" t="s">
        <v>97</v>
      </c>
      <c r="I28" s="38" t="s">
        <v>9</v>
      </c>
      <c r="J28" s="23" t="e">
        <f>VLOOKUP($H28,Masculino!$E$6:$N$77,9,FALSE)</f>
        <v>#N/A</v>
      </c>
      <c r="K28" s="23" t="e">
        <f>VLOOKUP($H28,Masculino!$E$6:$N$77,10,FALSE)</f>
        <v>#N/A</v>
      </c>
      <c r="T28" t="e">
        <f t="shared" si="1"/>
        <v>#N/A</v>
      </c>
      <c r="U28" t="e">
        <f t="shared" ca="1" si="2"/>
        <v>#NAME?</v>
      </c>
    </row>
    <row r="29" spans="1:21">
      <c r="A29" t="e">
        <f t="shared" si="0"/>
        <v>#N/A</v>
      </c>
      <c r="B29" s="16" t="s">
        <v>73</v>
      </c>
      <c r="C29" s="16" t="e">
        <f>VLOOKUP($H29,Masculino!$E$6:$M$77,3,FALSE)</f>
        <v>#N/A</v>
      </c>
      <c r="D29" s="16"/>
      <c r="E29" s="16"/>
      <c r="F29" s="16"/>
      <c r="G29" s="16"/>
      <c r="H29" s="38" t="s">
        <v>51</v>
      </c>
      <c r="I29" s="38" t="s">
        <v>9</v>
      </c>
      <c r="J29" s="23" t="e">
        <f>VLOOKUP($H29,Masculino!$E$6:$N$77,9,FALSE)</f>
        <v>#N/A</v>
      </c>
      <c r="K29" s="23" t="e">
        <f>VLOOKUP($H29,Masculino!$E$6:$N$77,10,FALSE)</f>
        <v>#N/A</v>
      </c>
      <c r="T29" t="e">
        <f t="shared" si="1"/>
        <v>#N/A</v>
      </c>
      <c r="U29" t="e">
        <f t="shared" ca="1" si="2"/>
        <v>#NAME?</v>
      </c>
    </row>
    <row r="30" spans="1:21">
      <c r="A30" t="e">
        <f t="shared" si="0"/>
        <v>#N/A</v>
      </c>
      <c r="B30" s="16" t="s">
        <v>73</v>
      </c>
      <c r="C30" s="16" t="e">
        <f>VLOOKUP($H30,Masculino!$E$6:$M$77,3,FALSE)</f>
        <v>#N/A</v>
      </c>
      <c r="D30" s="16"/>
      <c r="E30" s="16"/>
      <c r="F30" s="16"/>
      <c r="G30" s="16"/>
      <c r="H30" s="38" t="s">
        <v>20</v>
      </c>
      <c r="I30" s="38" t="s">
        <v>9</v>
      </c>
      <c r="J30" s="23" t="e">
        <f>VLOOKUP($H30,Masculino!$E$6:$N$77,9,FALSE)</f>
        <v>#N/A</v>
      </c>
      <c r="K30" s="23" t="e">
        <f>VLOOKUP($H30,Masculino!$E$6:$N$77,10,FALSE)</f>
        <v>#N/A</v>
      </c>
      <c r="T30" t="e">
        <f t="shared" si="1"/>
        <v>#N/A</v>
      </c>
      <c r="U30" t="e">
        <f t="shared" ca="1" si="2"/>
        <v>#NAME?</v>
      </c>
    </row>
    <row r="31" spans="1:21">
      <c r="A31" t="e">
        <f t="shared" si="0"/>
        <v>#N/A</v>
      </c>
      <c r="B31" s="16" t="s">
        <v>73</v>
      </c>
      <c r="C31" s="16" t="e">
        <f>VLOOKUP($H31,Masculino!$E$6:$M$77,3,FALSE)</f>
        <v>#N/A</v>
      </c>
      <c r="D31" s="16"/>
      <c r="E31" s="16"/>
      <c r="F31" s="16"/>
      <c r="G31" s="16"/>
      <c r="H31" s="38" t="s">
        <v>98</v>
      </c>
      <c r="I31" s="38" t="s">
        <v>11</v>
      </c>
      <c r="J31" s="23" t="e">
        <f>VLOOKUP($H31,Masculino!$E$6:$N$77,9,FALSE)</f>
        <v>#N/A</v>
      </c>
      <c r="K31" s="23" t="e">
        <f>VLOOKUP($H31,Masculino!$E$6:$N$77,10,FALSE)</f>
        <v>#N/A</v>
      </c>
      <c r="T31" t="e">
        <f t="shared" si="1"/>
        <v>#N/A</v>
      </c>
      <c r="U31" t="e">
        <f t="shared" ca="1" si="2"/>
        <v>#NAME?</v>
      </c>
    </row>
    <row r="32" spans="1:21">
      <c r="A32" t="e">
        <f t="shared" si="0"/>
        <v>#N/A</v>
      </c>
      <c r="B32" s="16" t="s">
        <v>73</v>
      </c>
      <c r="C32" s="16" t="e">
        <f>VLOOKUP($H32,Masculino!$E$6:$M$77,3,FALSE)</f>
        <v>#N/A</v>
      </c>
      <c r="D32" s="16"/>
      <c r="E32" s="16"/>
      <c r="F32" s="16"/>
      <c r="G32" s="16"/>
      <c r="H32" s="38" t="s">
        <v>99</v>
      </c>
      <c r="I32" s="38" t="s">
        <v>11</v>
      </c>
      <c r="J32" s="23" t="e">
        <f>VLOOKUP($H32,Masculino!$E$6:$N$77,9,FALSE)</f>
        <v>#N/A</v>
      </c>
      <c r="K32" s="23" t="e">
        <f>VLOOKUP($H32,Masculino!$E$6:$N$77,10,FALSE)</f>
        <v>#N/A</v>
      </c>
      <c r="T32" t="e">
        <f t="shared" si="1"/>
        <v>#N/A</v>
      </c>
      <c r="U32" t="e">
        <f t="shared" ca="1" si="2"/>
        <v>#NAME?</v>
      </c>
    </row>
    <row r="33" spans="1:21">
      <c r="A33" t="e">
        <f t="shared" si="0"/>
        <v>#N/A</v>
      </c>
      <c r="B33" s="16" t="s">
        <v>73</v>
      </c>
      <c r="C33" s="16" t="e">
        <f>VLOOKUP($H33,Masculino!$E$6:$M$77,3,FALSE)</f>
        <v>#N/A</v>
      </c>
      <c r="D33" s="16"/>
      <c r="E33" s="16"/>
      <c r="F33" s="16"/>
      <c r="G33" s="16"/>
      <c r="H33" s="38" t="s">
        <v>100</v>
      </c>
      <c r="I33" s="38" t="s">
        <v>11</v>
      </c>
      <c r="J33" s="23" t="e">
        <f>VLOOKUP($H33,Masculino!$E$6:$N$77,9,FALSE)</f>
        <v>#N/A</v>
      </c>
      <c r="K33" s="23" t="e">
        <f>VLOOKUP($H33,Masculino!$E$6:$N$77,10,FALSE)</f>
        <v>#N/A</v>
      </c>
      <c r="T33" t="e">
        <f t="shared" si="1"/>
        <v>#N/A</v>
      </c>
      <c r="U33" t="e">
        <f t="shared" ca="1" si="2"/>
        <v>#NAME?</v>
      </c>
    </row>
    <row r="34" spans="1:21">
      <c r="A34" t="e">
        <f t="shared" si="0"/>
        <v>#N/A</v>
      </c>
      <c r="B34" s="16" t="s">
        <v>73</v>
      </c>
      <c r="C34" s="16" t="e">
        <f>VLOOKUP($H34,Masculino!$E$6:$M$77,3,FALSE)</f>
        <v>#N/A</v>
      </c>
      <c r="D34" s="16"/>
      <c r="E34" s="16"/>
      <c r="F34" s="16"/>
      <c r="G34" s="16"/>
      <c r="H34" s="38" t="s">
        <v>101</v>
      </c>
      <c r="I34" s="38" t="s">
        <v>11</v>
      </c>
      <c r="J34" s="23" t="e">
        <f>VLOOKUP($H34,Masculino!$E$6:$N$77,9,FALSE)</f>
        <v>#N/A</v>
      </c>
      <c r="K34" s="23" t="e">
        <f>VLOOKUP($H34,Masculino!$E$6:$N$77,10,FALSE)</f>
        <v>#N/A</v>
      </c>
      <c r="T34" t="e">
        <f t="shared" si="1"/>
        <v>#N/A</v>
      </c>
      <c r="U34" t="e">
        <f t="shared" ca="1" si="2"/>
        <v>#NAME?</v>
      </c>
    </row>
    <row r="35" spans="1:21">
      <c r="A35" t="e">
        <f t="shared" si="0"/>
        <v>#N/A</v>
      </c>
      <c r="B35" s="16" t="s">
        <v>73</v>
      </c>
      <c r="C35" s="16" t="e">
        <f>VLOOKUP($H35,Masculino!$E$6:$M$77,3,FALSE)</f>
        <v>#N/A</v>
      </c>
      <c r="D35" s="16"/>
      <c r="E35" s="16"/>
      <c r="F35" s="16"/>
      <c r="G35" s="16"/>
      <c r="H35" s="38" t="s">
        <v>102</v>
      </c>
      <c r="I35" s="38" t="s">
        <v>11</v>
      </c>
      <c r="J35" s="23" t="e">
        <f>VLOOKUP($H35,Masculino!$E$6:$N$77,9,FALSE)</f>
        <v>#N/A</v>
      </c>
      <c r="K35" s="23" t="e">
        <f>VLOOKUP($H35,Masculino!$E$6:$N$77,10,FALSE)</f>
        <v>#N/A</v>
      </c>
      <c r="T35" t="e">
        <f t="shared" si="1"/>
        <v>#N/A</v>
      </c>
      <c r="U35" t="e">
        <f t="shared" ca="1" si="2"/>
        <v>#NAME?</v>
      </c>
    </row>
    <row r="36" spans="1:21">
      <c r="A36" t="e">
        <f t="shared" si="0"/>
        <v>#N/A</v>
      </c>
      <c r="B36" s="16" t="s">
        <v>73</v>
      </c>
      <c r="C36" s="16" t="e">
        <f>VLOOKUP($H36,Masculino!$E$6:$M$77,3,FALSE)</f>
        <v>#N/A</v>
      </c>
      <c r="D36" s="16"/>
      <c r="E36" s="16"/>
      <c r="F36" s="16"/>
      <c r="G36" s="16"/>
      <c r="H36" s="38" t="s">
        <v>44</v>
      </c>
      <c r="I36" s="38" t="s">
        <v>11</v>
      </c>
      <c r="J36" s="23" t="e">
        <f>VLOOKUP($H36,Masculino!$E$6:$N$77,9,FALSE)</f>
        <v>#N/A</v>
      </c>
      <c r="K36" s="23" t="e">
        <f>VLOOKUP($H36,Masculino!$E$6:$N$77,10,FALSE)</f>
        <v>#N/A</v>
      </c>
      <c r="T36" t="e">
        <f t="shared" si="1"/>
        <v>#N/A</v>
      </c>
      <c r="U36" t="e">
        <f t="shared" ca="1" si="2"/>
        <v>#NAME?</v>
      </c>
    </row>
    <row r="37" spans="1:21">
      <c r="A37" t="e">
        <f t="shared" si="0"/>
        <v>#N/A</v>
      </c>
      <c r="B37" s="16" t="s">
        <v>73</v>
      </c>
      <c r="C37" s="16" t="e">
        <f>VLOOKUP($H37,Masculino!$E$6:$M$77,3,FALSE)</f>
        <v>#N/A</v>
      </c>
      <c r="D37" s="16"/>
      <c r="E37" s="16"/>
      <c r="F37" s="16"/>
      <c r="G37" s="16"/>
      <c r="H37" s="38" t="s">
        <v>103</v>
      </c>
      <c r="I37" s="38" t="s">
        <v>11</v>
      </c>
      <c r="J37" s="23" t="e">
        <f>VLOOKUP($H37,Masculino!$E$6:$N$77,9,FALSE)</f>
        <v>#N/A</v>
      </c>
      <c r="K37" s="23" t="e">
        <f>VLOOKUP($H37,Masculino!$E$6:$N$77,10,FALSE)</f>
        <v>#N/A</v>
      </c>
      <c r="T37" t="e">
        <f t="shared" si="1"/>
        <v>#N/A</v>
      </c>
      <c r="U37" t="e">
        <f t="shared" ca="1" si="2"/>
        <v>#NAME?</v>
      </c>
    </row>
    <row r="38" spans="1:21">
      <c r="A38" t="e">
        <f t="shared" si="0"/>
        <v>#N/A</v>
      </c>
      <c r="B38" s="16" t="s">
        <v>73</v>
      </c>
      <c r="C38" s="16" t="e">
        <f>VLOOKUP($H38,Masculino!$E$6:$M$77,3,FALSE)</f>
        <v>#N/A</v>
      </c>
      <c r="D38" s="16"/>
      <c r="E38" s="16"/>
      <c r="F38" s="16"/>
      <c r="G38" s="16"/>
      <c r="H38" s="38" t="s">
        <v>104</v>
      </c>
      <c r="I38" s="38" t="s">
        <v>11</v>
      </c>
      <c r="J38" s="23" t="e">
        <f>VLOOKUP($H38,Masculino!$E$6:$N$77,9,FALSE)</f>
        <v>#N/A</v>
      </c>
      <c r="K38" s="23" t="e">
        <f>VLOOKUP($H38,Masculino!$E$6:$N$77,10,FALSE)</f>
        <v>#N/A</v>
      </c>
      <c r="T38" t="e">
        <f t="shared" si="1"/>
        <v>#N/A</v>
      </c>
      <c r="U38" t="e">
        <f t="shared" ca="1" si="2"/>
        <v>#NAME?</v>
      </c>
    </row>
    <row r="39" spans="1:21">
      <c r="A39" t="e">
        <f t="shared" si="0"/>
        <v>#N/A</v>
      </c>
      <c r="B39" s="16" t="s">
        <v>73</v>
      </c>
      <c r="C39" s="16" t="e">
        <f>VLOOKUP($H39,Masculino!$E$6:$M$77,3,FALSE)</f>
        <v>#N/A</v>
      </c>
      <c r="D39" s="16"/>
      <c r="E39" s="16"/>
      <c r="F39" s="16"/>
      <c r="G39" s="16"/>
      <c r="H39" s="38" t="s">
        <v>50</v>
      </c>
      <c r="I39" s="38" t="s">
        <v>11</v>
      </c>
      <c r="J39" s="23" t="e">
        <f>VLOOKUP($H39,Masculino!$E$6:$N$77,9,FALSE)</f>
        <v>#N/A</v>
      </c>
      <c r="K39" s="23" t="e">
        <f>VLOOKUP($H39,Masculino!$E$6:$N$77,10,FALSE)</f>
        <v>#N/A</v>
      </c>
      <c r="T39" t="e">
        <f t="shared" si="1"/>
        <v>#N/A</v>
      </c>
      <c r="U39" t="e">
        <f t="shared" ca="1" si="2"/>
        <v>#NAME?</v>
      </c>
    </row>
    <row r="40" spans="1:21">
      <c r="A40" t="e">
        <f t="shared" si="0"/>
        <v>#N/A</v>
      </c>
      <c r="B40" s="16" t="s">
        <v>73</v>
      </c>
      <c r="C40" s="16" t="e">
        <f>VLOOKUP($H40,Masculino!$E$6:$M$77,3,FALSE)</f>
        <v>#N/A</v>
      </c>
      <c r="D40" s="16"/>
      <c r="E40" s="16"/>
      <c r="F40" s="16"/>
      <c r="G40" s="16"/>
      <c r="H40" s="38" t="s">
        <v>61</v>
      </c>
      <c r="I40" s="38" t="s">
        <v>35</v>
      </c>
      <c r="J40" s="23" t="e">
        <f>VLOOKUP($H40,Masculino!$E$6:$N$77,9,FALSE)</f>
        <v>#N/A</v>
      </c>
      <c r="K40" s="23" t="e">
        <f>VLOOKUP($H40,Masculino!$E$6:$N$77,10,FALSE)</f>
        <v>#N/A</v>
      </c>
      <c r="T40" t="e">
        <f t="shared" si="1"/>
        <v>#N/A</v>
      </c>
      <c r="U40" t="e">
        <f t="shared" ca="1" si="2"/>
        <v>#NAME?</v>
      </c>
    </row>
    <row r="41" spans="1:21">
      <c r="A41" t="e">
        <f t="shared" si="0"/>
        <v>#N/A</v>
      </c>
      <c r="B41" s="16" t="s">
        <v>73</v>
      </c>
      <c r="C41" s="16" t="e">
        <f>VLOOKUP($H41,Masculino!$E$6:$M$77,3,FALSE)</f>
        <v>#N/A</v>
      </c>
      <c r="D41" s="16"/>
      <c r="E41" s="16"/>
      <c r="F41" s="16"/>
      <c r="G41" s="16"/>
      <c r="H41" s="38" t="s">
        <v>40</v>
      </c>
      <c r="I41" s="38" t="s">
        <v>35</v>
      </c>
      <c r="J41" s="23" t="e">
        <f>VLOOKUP($H41,Masculino!$E$6:$N$77,9,FALSE)</f>
        <v>#N/A</v>
      </c>
      <c r="K41" s="23" t="e">
        <f>VLOOKUP($H41,Masculino!$E$6:$N$77,10,FALSE)</f>
        <v>#N/A</v>
      </c>
      <c r="T41" t="e">
        <f t="shared" si="1"/>
        <v>#N/A</v>
      </c>
      <c r="U41" t="e">
        <f t="shared" ca="1" si="2"/>
        <v>#NAME?</v>
      </c>
    </row>
    <row r="42" spans="1:21">
      <c r="A42" t="str">
        <f t="shared" si="0"/>
        <v>MasculinoSETOR ESuzanoDouglas Aguiar</v>
      </c>
      <c r="B42" s="16" t="s">
        <v>73</v>
      </c>
      <c r="C42" s="16" t="str">
        <f>VLOOKUP($H42,Masculino!$E$6:$M$77,3,FALSE)</f>
        <v>SETOR E</v>
      </c>
      <c r="D42" s="16"/>
      <c r="E42" s="16"/>
      <c r="F42" s="16"/>
      <c r="G42" s="16"/>
      <c r="H42" s="38" t="s">
        <v>38</v>
      </c>
      <c r="I42" s="38" t="s">
        <v>35</v>
      </c>
      <c r="J42" s="23">
        <f>VLOOKUP($H42,Masculino!$E$6:$N$77,9,FALSE)</f>
        <v>6</v>
      </c>
      <c r="K42" s="23">
        <f>VLOOKUP($H42,Masculino!$E$6:$N$77,10,FALSE)</f>
        <v>0</v>
      </c>
      <c r="T42">
        <f t="shared" si="1"/>
        <v>0</v>
      </c>
      <c r="U42" t="e">
        <f t="shared" ca="1" si="2"/>
        <v>#NAME?</v>
      </c>
    </row>
    <row r="43" spans="1:21">
      <c r="A43" t="e">
        <f t="shared" si="0"/>
        <v>#N/A</v>
      </c>
      <c r="B43" s="16" t="s">
        <v>73</v>
      </c>
      <c r="C43" s="16" t="e">
        <f>VLOOKUP($H43,Masculino!$E$6:$M$77,3,FALSE)</f>
        <v>#N/A</v>
      </c>
      <c r="D43" s="16"/>
      <c r="E43" s="16"/>
      <c r="F43" s="16"/>
      <c r="G43" s="16"/>
      <c r="H43" s="38" t="s">
        <v>47</v>
      </c>
      <c r="I43" s="38" t="s">
        <v>35</v>
      </c>
      <c r="J43" s="23" t="e">
        <f>VLOOKUP($H43,Masculino!$E$6:$N$77,9,FALSE)</f>
        <v>#N/A</v>
      </c>
      <c r="K43" s="23" t="e">
        <f>VLOOKUP($H43,Masculino!$E$6:$N$77,10,FALSE)</f>
        <v>#N/A</v>
      </c>
      <c r="T43" t="e">
        <f t="shared" si="1"/>
        <v>#N/A</v>
      </c>
      <c r="U43" t="e">
        <f t="shared" ca="1" si="2"/>
        <v>#NAME?</v>
      </c>
    </row>
    <row r="44" spans="1:21">
      <c r="A44" t="str">
        <f t="shared" si="0"/>
        <v>MasculinoSETOR FSuzanoFernando Goto</v>
      </c>
      <c r="B44" s="16" t="s">
        <v>73</v>
      </c>
      <c r="C44" s="16" t="str">
        <f>VLOOKUP($H44,Masculino!$E$6:$M$77,3,FALSE)</f>
        <v>SETOR F</v>
      </c>
      <c r="D44" s="16"/>
      <c r="E44" s="16"/>
      <c r="F44" s="16"/>
      <c r="G44" s="16"/>
      <c r="H44" s="38" t="s">
        <v>34</v>
      </c>
      <c r="I44" s="38" t="s">
        <v>35</v>
      </c>
      <c r="J44" s="23">
        <f>VLOOKUP($H44,Masculino!$E$6:$N$77,9,FALSE)</f>
        <v>9</v>
      </c>
      <c r="K44" s="23">
        <f>VLOOKUP($H44,Masculino!$E$6:$N$77,10,FALSE)</f>
        <v>0</v>
      </c>
      <c r="T44">
        <f t="shared" si="1"/>
        <v>0</v>
      </c>
      <c r="U44" t="e">
        <f t="shared" ca="1" si="2"/>
        <v>#NAME?</v>
      </c>
    </row>
    <row r="45" spans="1:21">
      <c r="A45" t="e">
        <f t="shared" si="0"/>
        <v>#N/A</v>
      </c>
      <c r="B45" s="16" t="s">
        <v>73</v>
      </c>
      <c r="C45" s="16" t="e">
        <f>VLOOKUP($H45,Masculino!$E$6:$M$77,3,FALSE)</f>
        <v>#N/A</v>
      </c>
      <c r="D45" s="16"/>
      <c r="E45" s="16"/>
      <c r="F45" s="16"/>
      <c r="G45" s="16"/>
      <c r="H45" s="38" t="s">
        <v>78</v>
      </c>
      <c r="I45" s="38" t="s">
        <v>35</v>
      </c>
      <c r="J45" s="23" t="e">
        <f>VLOOKUP($H45,Masculino!$E$6:$N$77,9,FALSE)</f>
        <v>#N/A</v>
      </c>
      <c r="K45" s="23" t="e">
        <f>VLOOKUP($H45,Masculino!$E$6:$N$77,10,FALSE)</f>
        <v>#N/A</v>
      </c>
      <c r="T45" t="e">
        <f t="shared" si="1"/>
        <v>#N/A</v>
      </c>
      <c r="U45" t="e">
        <f t="shared" ca="1" si="2"/>
        <v>#NAME?</v>
      </c>
    </row>
    <row r="46" spans="1:21">
      <c r="A46" t="e">
        <f t="shared" si="0"/>
        <v>#N/A</v>
      </c>
      <c r="B46" s="16" t="s">
        <v>73</v>
      </c>
      <c r="C46" s="16" t="e">
        <f>VLOOKUP($H46,Masculino!$E$6:$M$77,3,FALSE)</f>
        <v>#N/A</v>
      </c>
      <c r="D46" s="16"/>
      <c r="E46" s="16"/>
      <c r="F46" s="16"/>
      <c r="G46" s="16"/>
      <c r="H46" s="38" t="s">
        <v>49</v>
      </c>
      <c r="I46" s="38" t="s">
        <v>35</v>
      </c>
      <c r="J46" s="23" t="e">
        <f>VLOOKUP($H46,Masculino!$E$6:$N$77,9,FALSE)</f>
        <v>#N/A</v>
      </c>
      <c r="K46" s="23" t="e">
        <f>VLOOKUP($H46,Masculino!$E$6:$N$77,10,FALSE)</f>
        <v>#N/A</v>
      </c>
      <c r="T46" t="e">
        <f t="shared" si="1"/>
        <v>#N/A</v>
      </c>
      <c r="U46" t="e">
        <f t="shared" ca="1" si="2"/>
        <v>#NAME?</v>
      </c>
    </row>
    <row r="47" spans="1:21">
      <c r="A47" t="str">
        <f t="shared" si="0"/>
        <v>MasculinoSETOR GSuzanoLucas Monteiro</v>
      </c>
      <c r="B47" s="16" t="s">
        <v>73</v>
      </c>
      <c r="C47" s="16" t="str">
        <f>VLOOKUP($H47,Masculino!$E$6:$M$77,3,FALSE)</f>
        <v>SETOR G</v>
      </c>
      <c r="D47" s="16"/>
      <c r="E47" s="16"/>
      <c r="F47" s="16"/>
      <c r="G47" s="16"/>
      <c r="H47" s="38" t="s">
        <v>42</v>
      </c>
      <c r="I47" s="38" t="s">
        <v>35</v>
      </c>
      <c r="J47" s="23">
        <f>VLOOKUP($H47,Masculino!$E$6:$N$77,9,FALSE)</f>
        <v>4</v>
      </c>
      <c r="K47" s="23">
        <f>VLOOKUP($H47,Masculino!$E$6:$N$77,10,FALSE)</f>
        <v>0</v>
      </c>
      <c r="T47">
        <f t="shared" si="1"/>
        <v>0</v>
      </c>
      <c r="U47" t="e">
        <f t="shared" ca="1" si="2"/>
        <v>#NAME?</v>
      </c>
    </row>
    <row r="48" spans="1:21">
      <c r="A48" t="e">
        <f t="shared" si="0"/>
        <v>#N/A</v>
      </c>
      <c r="B48" s="16" t="s">
        <v>73</v>
      </c>
      <c r="C48" s="16" t="e">
        <f>VLOOKUP($H48,Masculino!$E$6:$M$77,3,FALSE)</f>
        <v>#N/A</v>
      </c>
      <c r="D48" s="16"/>
      <c r="E48" s="16"/>
      <c r="F48" s="16"/>
      <c r="G48" s="16"/>
      <c r="H48" s="38" t="s">
        <v>77</v>
      </c>
      <c r="I48" s="38" t="s">
        <v>35</v>
      </c>
      <c r="J48" s="23" t="e">
        <f>VLOOKUP($H48,Masculino!$E$6:$N$77,9,FALSE)</f>
        <v>#N/A</v>
      </c>
      <c r="K48" s="23" t="e">
        <f>VLOOKUP($H48,Masculino!$E$6:$N$77,10,FALSE)</f>
        <v>#N/A</v>
      </c>
      <c r="T48" t="e">
        <f t="shared" si="1"/>
        <v>#N/A</v>
      </c>
      <c r="U48" t="e">
        <f t="shared" ca="1" si="2"/>
        <v>#NAME?</v>
      </c>
    </row>
    <row r="49" spans="1:21">
      <c r="A49" t="e">
        <f t="shared" si="0"/>
        <v>#N/A</v>
      </c>
      <c r="B49" s="16" t="s">
        <v>73</v>
      </c>
      <c r="C49" s="16" t="e">
        <f>VLOOKUP($H49,Masculino!$E$6:$M$77,3,FALSE)</f>
        <v>#N/A</v>
      </c>
      <c r="D49" s="16"/>
      <c r="E49" s="16"/>
      <c r="F49" s="16"/>
      <c r="G49" s="16"/>
      <c r="H49" s="38" t="s">
        <v>60</v>
      </c>
      <c r="I49" s="38" t="s">
        <v>35</v>
      </c>
      <c r="J49" s="23" t="e">
        <f>VLOOKUP($H49,Masculino!$E$6:$N$77,9,FALSE)</f>
        <v>#N/A</v>
      </c>
      <c r="K49" s="23" t="e">
        <f>VLOOKUP($H49,Masculino!$E$6:$N$77,10,FALSE)</f>
        <v>#N/A</v>
      </c>
      <c r="T49" t="e">
        <f t="shared" si="1"/>
        <v>#N/A</v>
      </c>
      <c r="U49" t="e">
        <f t="shared" ca="1" si="2"/>
        <v>#NAME?</v>
      </c>
    </row>
    <row r="50" spans="1:21">
      <c r="A50" t="e">
        <f t="shared" si="0"/>
        <v>#N/A</v>
      </c>
      <c r="B50" s="16" t="s">
        <v>73</v>
      </c>
      <c r="C50" s="16" t="e">
        <f>VLOOKUP($H50,Masculino!$E$6:$M$77,3,FALSE)</f>
        <v>#N/A</v>
      </c>
      <c r="D50" s="16"/>
      <c r="E50" s="16"/>
      <c r="F50" s="16"/>
      <c r="G50" s="16"/>
      <c r="H50" s="38" t="s">
        <v>41</v>
      </c>
      <c r="I50" s="38" t="s">
        <v>35</v>
      </c>
      <c r="J50" s="23" t="e">
        <f>VLOOKUP($H50,Masculino!$E$6:$N$77,9,FALSE)</f>
        <v>#N/A</v>
      </c>
      <c r="K50" s="23" t="e">
        <f>VLOOKUP($H50,Masculino!$E$6:$N$77,10,FALSE)</f>
        <v>#N/A</v>
      </c>
      <c r="T50" t="e">
        <f t="shared" si="1"/>
        <v>#N/A</v>
      </c>
      <c r="U50" t="e">
        <f t="shared" ca="1" si="2"/>
        <v>#NAME?</v>
      </c>
    </row>
    <row r="51" spans="1:21">
      <c r="A51" t="str">
        <f t="shared" si="0"/>
        <v>MasculinoSETOR GSuzanoRobson Lucca</v>
      </c>
      <c r="B51" s="16" t="s">
        <v>73</v>
      </c>
      <c r="C51" s="16" t="str">
        <f>VLOOKUP($H51,Masculino!$E$6:$M$77,3,FALSE)</f>
        <v>SETOR G</v>
      </c>
      <c r="D51" s="16"/>
      <c r="E51" s="16"/>
      <c r="F51" s="16"/>
      <c r="G51" s="16"/>
      <c r="H51" s="38" t="s">
        <v>43</v>
      </c>
      <c r="I51" s="38" t="s">
        <v>35</v>
      </c>
      <c r="J51" s="23">
        <f>VLOOKUP($H51,Masculino!$E$6:$N$77,9,FALSE)</f>
        <v>8</v>
      </c>
      <c r="K51" s="23">
        <f>VLOOKUP($H51,Masculino!$E$6:$N$77,10,FALSE)</f>
        <v>0</v>
      </c>
      <c r="T51">
        <f t="shared" si="1"/>
        <v>0</v>
      </c>
      <c r="U51" t="e">
        <f t="shared" ca="1" si="2"/>
        <v>#NAME?</v>
      </c>
    </row>
    <row r="52" spans="1:21">
      <c r="A52" t="e">
        <f t="shared" si="0"/>
        <v>#N/A</v>
      </c>
      <c r="B52" s="16" t="s">
        <v>73</v>
      </c>
      <c r="C52" s="16" t="e">
        <f>VLOOKUP($H52,Masculino!$E$6:$M$77,3,FALSE)</f>
        <v>#N/A</v>
      </c>
      <c r="D52" s="16"/>
      <c r="E52" s="16"/>
      <c r="F52" s="16"/>
      <c r="G52" s="16"/>
      <c r="H52" s="38" t="s">
        <v>75</v>
      </c>
      <c r="I52" s="38" t="s">
        <v>35</v>
      </c>
      <c r="J52" s="23" t="e">
        <f>VLOOKUP($H52,Masculino!$E$6:$N$77,9,FALSE)</f>
        <v>#N/A</v>
      </c>
      <c r="K52" s="23" t="e">
        <f>VLOOKUP($H52,Masculino!$E$6:$N$77,10,FALSE)</f>
        <v>#N/A</v>
      </c>
      <c r="T52" t="e">
        <f t="shared" si="1"/>
        <v>#N/A</v>
      </c>
      <c r="U52" t="e">
        <f t="shared" ca="1" si="2"/>
        <v>#NAME?</v>
      </c>
    </row>
    <row r="53" spans="1:21">
      <c r="A53" t="e">
        <f t="shared" si="0"/>
        <v>#N/A</v>
      </c>
      <c r="B53" s="16" t="s">
        <v>73</v>
      </c>
      <c r="C53" s="16" t="e">
        <f>VLOOKUP($H53,Masculino!$E$6:$M$77,3,FALSE)</f>
        <v>#N/A</v>
      </c>
      <c r="D53" s="16"/>
      <c r="E53" s="16"/>
      <c r="F53" s="16"/>
      <c r="G53" s="16"/>
      <c r="H53" s="38" t="s">
        <v>76</v>
      </c>
      <c r="I53" s="38" t="s">
        <v>35</v>
      </c>
      <c r="J53" s="23" t="e">
        <f>VLOOKUP($H53,Masculino!$E$6:$N$77,9,FALSE)</f>
        <v>#N/A</v>
      </c>
      <c r="K53" s="23" t="e">
        <f>VLOOKUP($H53,Masculino!$E$6:$N$77,10,FALSE)</f>
        <v>#N/A</v>
      </c>
      <c r="T53" t="e">
        <f t="shared" si="1"/>
        <v>#N/A</v>
      </c>
      <c r="U53" t="e">
        <f t="shared" ca="1" si="2"/>
        <v>#NAME?</v>
      </c>
    </row>
    <row r="54" spans="1:21" ht="15">
      <c r="H54" s="39"/>
      <c r="I54" s="39"/>
    </row>
    <row r="55" spans="1:21" ht="15">
      <c r="H55" s="39"/>
      <c r="I55" s="39"/>
    </row>
    <row r="56" spans="1:21" ht="15">
      <c r="H56" s="39"/>
      <c r="I56" s="39"/>
    </row>
    <row r="57" spans="1:21" ht="15">
      <c r="H57" s="39"/>
      <c r="I57" s="39"/>
    </row>
    <row r="58" spans="1:21" ht="15">
      <c r="H58" s="39"/>
      <c r="I58" s="39"/>
    </row>
    <row r="59" spans="1:21" ht="15">
      <c r="H59" s="39"/>
      <c r="I59" s="39"/>
    </row>
  </sheetData>
  <autoFilter ref="A1:U53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249977111117893"/>
    <pageSetUpPr fitToPage="1"/>
  </sheetPr>
  <dimension ref="B1:R83"/>
  <sheetViews>
    <sheetView zoomScale="70" zoomScaleNormal="70" workbookViewId="0">
      <selection activeCell="B2" sqref="B2:K2"/>
    </sheetView>
  </sheetViews>
  <sheetFormatPr defaultRowHeight="22.5" customHeight="1"/>
  <cols>
    <col min="1" max="1" width="4.7109375" style="4" customWidth="1"/>
    <col min="2" max="2" width="9.140625" style="4"/>
    <col min="3" max="3" width="11.28515625" style="4" customWidth="1"/>
    <col min="4" max="4" width="9.28515625" style="4" customWidth="1"/>
    <col min="5" max="5" width="45.7109375" style="4" customWidth="1"/>
    <col min="6" max="6" width="22.28515625" style="4" bestFit="1" customWidth="1"/>
    <col min="7" max="7" width="19.28515625" style="61" customWidth="1"/>
    <col min="8" max="10" width="15.7109375" style="4" customWidth="1"/>
    <col min="11" max="11" width="23.7109375" style="9" customWidth="1"/>
    <col min="12" max="12" width="0.140625" style="9" customWidth="1"/>
    <col min="13" max="13" width="15.7109375" style="4" customWidth="1"/>
    <col min="14" max="14" width="9.140625" style="4"/>
    <col min="15" max="15" width="16.42578125" style="4" bestFit="1" customWidth="1"/>
    <col min="16" max="16384" width="9.140625" style="4"/>
  </cols>
  <sheetData>
    <row r="1" spans="2:17" s="1" customFormat="1" ht="24.95" customHeight="1">
      <c r="B1" s="138"/>
      <c r="C1" s="138"/>
      <c r="D1" s="138"/>
      <c r="E1" s="138"/>
      <c r="F1" s="138"/>
      <c r="G1" s="138"/>
      <c r="H1" s="138"/>
      <c r="I1" s="138"/>
      <c r="J1" s="138"/>
      <c r="K1" s="13"/>
      <c r="L1" s="13"/>
      <c r="M1" s="5"/>
    </row>
    <row r="2" spans="2:17" s="1" customFormat="1" ht="24.95" customHeight="1">
      <c r="B2" s="143" t="s">
        <v>178</v>
      </c>
      <c r="C2" s="143"/>
      <c r="D2" s="143"/>
      <c r="E2" s="143"/>
      <c r="F2" s="143"/>
      <c r="G2" s="143"/>
      <c r="H2" s="143"/>
      <c r="I2" s="143"/>
      <c r="J2" s="143"/>
      <c r="K2" s="143"/>
      <c r="L2" s="6"/>
    </row>
    <row r="3" spans="2:17" s="1" customFormat="1" ht="24.95" customHeight="1">
      <c r="B3" s="144" t="s">
        <v>203</v>
      </c>
      <c r="C3" s="144"/>
      <c r="D3" s="144"/>
      <c r="E3" s="144"/>
      <c r="F3" s="144"/>
      <c r="G3" s="144"/>
      <c r="H3" s="144"/>
      <c r="I3" s="144"/>
      <c r="J3" s="144"/>
      <c r="K3" s="144"/>
      <c r="L3" s="7"/>
    </row>
    <row r="4" spans="2:17" s="1" customFormat="1" ht="24.95" customHeight="1">
      <c r="B4" s="143" t="s">
        <v>176</v>
      </c>
      <c r="C4" s="143"/>
      <c r="D4" s="143"/>
      <c r="E4" s="143"/>
      <c r="F4" s="143"/>
      <c r="G4" s="143"/>
      <c r="H4" s="143"/>
      <c r="I4" s="143"/>
      <c r="J4" s="143"/>
      <c r="K4" s="143"/>
      <c r="L4" s="8"/>
    </row>
    <row r="5" spans="2:17" s="1" customFormat="1" ht="24.95" customHeight="1">
      <c r="B5" s="2"/>
      <c r="C5" s="2"/>
      <c r="D5" s="3"/>
      <c r="E5" s="3"/>
      <c r="F5" s="3"/>
      <c r="G5" s="3"/>
      <c r="H5" s="2"/>
      <c r="I5" s="2"/>
      <c r="J5" s="2"/>
      <c r="K5" s="14"/>
      <c r="L5" s="14"/>
    </row>
    <row r="6" spans="2:17" s="9" customFormat="1" ht="24" customHeight="1">
      <c r="B6" s="139" t="s">
        <v>106</v>
      </c>
      <c r="C6" s="20" t="s">
        <v>2</v>
      </c>
      <c r="D6" s="21" t="s">
        <v>3</v>
      </c>
      <c r="E6" s="21" t="s">
        <v>4</v>
      </c>
      <c r="F6" s="21" t="s">
        <v>1</v>
      </c>
      <c r="G6" s="21" t="s">
        <v>70</v>
      </c>
      <c r="H6" s="21" t="s">
        <v>5</v>
      </c>
      <c r="I6" s="21" t="s">
        <v>7</v>
      </c>
      <c r="J6" s="21" t="s">
        <v>6</v>
      </c>
      <c r="K6" s="21" t="s">
        <v>14</v>
      </c>
      <c r="L6" s="21" t="s">
        <v>68</v>
      </c>
      <c r="M6" s="22" t="s">
        <v>69</v>
      </c>
      <c r="N6" s="22" t="s">
        <v>0</v>
      </c>
      <c r="O6" s="21" t="s">
        <v>157</v>
      </c>
    </row>
    <row r="7" spans="2:17" s="9" customFormat="1" ht="24" customHeight="1">
      <c r="B7" s="139"/>
      <c r="C7" s="89">
        <v>1</v>
      </c>
      <c r="D7" s="92">
        <v>54</v>
      </c>
      <c r="E7" s="91" t="s">
        <v>211</v>
      </c>
      <c r="F7" s="92" t="s">
        <v>11</v>
      </c>
      <c r="G7" s="90" t="str">
        <f t="shared" ref="G7:G20" si="0">$B$6</f>
        <v>SETOR E</v>
      </c>
      <c r="H7" s="93">
        <v>11</v>
      </c>
      <c r="I7" s="93">
        <v>1576</v>
      </c>
      <c r="J7" s="93">
        <v>960</v>
      </c>
      <c r="K7" s="94">
        <f t="shared" ref="K7:K20" si="1">H7*20+I7</f>
        <v>1796</v>
      </c>
      <c r="L7" s="95">
        <f t="shared" ref="L7:L22" si="2">IF(K7="","",(TEXT(K7,"0000")&amp;TEXT(H7,"000")&amp;TEXT(I7,"00000")&amp;TEXT(J7,"0000"))*1)</f>
        <v>1796011015760960</v>
      </c>
      <c r="M7" s="96">
        <f t="shared" ref="M7:M22" si="3">C7</f>
        <v>1</v>
      </c>
      <c r="N7" s="97"/>
      <c r="O7" s="98"/>
      <c r="P7" s="19"/>
      <c r="Q7" s="19"/>
    </row>
    <row r="8" spans="2:17" s="12" customFormat="1" ht="24" customHeight="1">
      <c r="B8" s="139"/>
      <c r="C8" s="105">
        <v>2</v>
      </c>
      <c r="D8" s="92">
        <v>44</v>
      </c>
      <c r="E8" s="91" t="s">
        <v>21</v>
      </c>
      <c r="F8" s="92" t="s">
        <v>12</v>
      </c>
      <c r="G8" s="99" t="str">
        <f t="shared" si="0"/>
        <v>SETOR E</v>
      </c>
      <c r="H8" s="93">
        <v>25</v>
      </c>
      <c r="I8" s="93">
        <v>1196</v>
      </c>
      <c r="J8" s="93">
        <v>130</v>
      </c>
      <c r="K8" s="94">
        <f t="shared" si="1"/>
        <v>1696</v>
      </c>
      <c r="L8" s="95">
        <f t="shared" si="2"/>
        <v>1696025011960130</v>
      </c>
      <c r="M8" s="96">
        <f t="shared" si="3"/>
        <v>2</v>
      </c>
      <c r="N8" s="97"/>
      <c r="O8" s="98"/>
      <c r="P8" s="19"/>
      <c r="Q8" s="19"/>
    </row>
    <row r="9" spans="2:17" s="9" customFormat="1" ht="24" customHeight="1">
      <c r="B9" s="139"/>
      <c r="C9" s="105">
        <v>3</v>
      </c>
      <c r="D9" s="92">
        <v>53</v>
      </c>
      <c r="E9" s="91" t="s">
        <v>90</v>
      </c>
      <c r="F9" s="92" t="s">
        <v>189</v>
      </c>
      <c r="G9" s="99" t="str">
        <f t="shared" si="0"/>
        <v>SETOR E</v>
      </c>
      <c r="H9" s="93">
        <v>23</v>
      </c>
      <c r="I9" s="93">
        <v>1156</v>
      </c>
      <c r="J9" s="93">
        <v>240</v>
      </c>
      <c r="K9" s="94">
        <f t="shared" si="1"/>
        <v>1616</v>
      </c>
      <c r="L9" s="95">
        <f t="shared" si="2"/>
        <v>1616023011560240</v>
      </c>
      <c r="M9" s="96">
        <f t="shared" si="3"/>
        <v>3</v>
      </c>
      <c r="N9" s="97"/>
      <c r="O9" s="102"/>
      <c r="P9" s="19"/>
      <c r="Q9" s="19"/>
    </row>
    <row r="10" spans="2:17" s="9" customFormat="1" ht="24" customHeight="1">
      <c r="B10" s="139"/>
      <c r="C10" s="89">
        <v>4</v>
      </c>
      <c r="D10" s="92">
        <v>51</v>
      </c>
      <c r="E10" s="91" t="s">
        <v>169</v>
      </c>
      <c r="F10" s="92" t="s">
        <v>189</v>
      </c>
      <c r="G10" s="90" t="str">
        <f t="shared" si="0"/>
        <v>SETOR E</v>
      </c>
      <c r="H10" s="93">
        <v>23</v>
      </c>
      <c r="I10" s="93">
        <v>1056</v>
      </c>
      <c r="J10" s="93">
        <v>228</v>
      </c>
      <c r="K10" s="94">
        <f t="shared" si="1"/>
        <v>1516</v>
      </c>
      <c r="L10" s="95">
        <f t="shared" si="2"/>
        <v>1516023010560220</v>
      </c>
      <c r="M10" s="96">
        <f t="shared" si="3"/>
        <v>4</v>
      </c>
      <c r="N10" s="97"/>
      <c r="O10" s="98"/>
      <c r="P10" s="19"/>
      <c r="Q10" s="19"/>
    </row>
    <row r="11" spans="2:17" s="9" customFormat="1" ht="24" customHeight="1">
      <c r="B11" s="139"/>
      <c r="C11" s="89">
        <v>5</v>
      </c>
      <c r="D11" s="92">
        <v>41</v>
      </c>
      <c r="E11" s="91" t="s">
        <v>204</v>
      </c>
      <c r="F11" s="92" t="s">
        <v>189</v>
      </c>
      <c r="G11" s="90" t="str">
        <f t="shared" si="0"/>
        <v>SETOR E</v>
      </c>
      <c r="H11" s="93">
        <v>14</v>
      </c>
      <c r="I11" s="93">
        <v>1218</v>
      </c>
      <c r="J11" s="93">
        <v>234</v>
      </c>
      <c r="K11" s="94">
        <f t="shared" si="1"/>
        <v>1498</v>
      </c>
      <c r="L11" s="95">
        <f t="shared" si="2"/>
        <v>1498014012180230</v>
      </c>
      <c r="M11" s="96">
        <f t="shared" si="3"/>
        <v>5</v>
      </c>
      <c r="N11" s="97"/>
      <c r="O11" s="98"/>
      <c r="P11" s="19"/>
      <c r="Q11" s="19"/>
    </row>
    <row r="12" spans="2:17" s="9" customFormat="1" ht="24" customHeight="1">
      <c r="B12" s="139"/>
      <c r="C12" s="89">
        <v>6</v>
      </c>
      <c r="D12" s="92">
        <v>46</v>
      </c>
      <c r="E12" s="91" t="s">
        <v>38</v>
      </c>
      <c r="F12" s="92" t="s">
        <v>12</v>
      </c>
      <c r="G12" s="90" t="str">
        <f t="shared" si="0"/>
        <v>SETOR E</v>
      </c>
      <c r="H12" s="93">
        <v>12</v>
      </c>
      <c r="I12" s="93">
        <v>928</v>
      </c>
      <c r="J12" s="93">
        <v>180</v>
      </c>
      <c r="K12" s="94">
        <f t="shared" si="1"/>
        <v>1168</v>
      </c>
      <c r="L12" s="95">
        <f t="shared" si="2"/>
        <v>1168012009280180</v>
      </c>
      <c r="M12" s="96">
        <f t="shared" si="3"/>
        <v>6</v>
      </c>
      <c r="N12" s="97"/>
      <c r="O12" s="98"/>
      <c r="P12" s="19"/>
      <c r="Q12" s="19"/>
    </row>
    <row r="13" spans="2:17" s="9" customFormat="1" ht="24" customHeight="1">
      <c r="B13" s="139"/>
      <c r="C13" s="105">
        <v>7</v>
      </c>
      <c r="D13" s="92">
        <v>49</v>
      </c>
      <c r="E13" s="91" t="s">
        <v>209</v>
      </c>
      <c r="F13" s="92" t="s">
        <v>189</v>
      </c>
      <c r="G13" s="99" t="str">
        <f t="shared" si="0"/>
        <v>SETOR E</v>
      </c>
      <c r="H13" s="93">
        <v>15</v>
      </c>
      <c r="I13" s="93">
        <v>846</v>
      </c>
      <c r="J13" s="93">
        <v>170</v>
      </c>
      <c r="K13" s="94">
        <f t="shared" si="1"/>
        <v>1146</v>
      </c>
      <c r="L13" s="95">
        <f t="shared" si="2"/>
        <v>1146015008460170</v>
      </c>
      <c r="M13" s="96">
        <f t="shared" si="3"/>
        <v>7</v>
      </c>
      <c r="N13" s="97"/>
      <c r="O13" s="102"/>
      <c r="P13" s="19"/>
      <c r="Q13" s="19"/>
    </row>
    <row r="14" spans="2:17" s="9" customFormat="1" ht="24" customHeight="1">
      <c r="B14" s="139"/>
      <c r="C14" s="89">
        <v>8</v>
      </c>
      <c r="D14" s="92">
        <v>56</v>
      </c>
      <c r="E14" s="91" t="s">
        <v>167</v>
      </c>
      <c r="F14" s="92" t="s">
        <v>10</v>
      </c>
      <c r="G14" s="90" t="str">
        <f t="shared" si="0"/>
        <v>SETOR E</v>
      </c>
      <c r="H14" s="93">
        <v>17</v>
      </c>
      <c r="I14" s="93">
        <v>696</v>
      </c>
      <c r="J14" s="93">
        <v>106</v>
      </c>
      <c r="K14" s="94">
        <f t="shared" si="1"/>
        <v>1036</v>
      </c>
      <c r="L14" s="95">
        <f t="shared" si="2"/>
        <v>1036017006960100</v>
      </c>
      <c r="M14" s="96">
        <f t="shared" si="3"/>
        <v>8</v>
      </c>
      <c r="N14" s="97"/>
      <c r="O14" s="98"/>
      <c r="P14" s="19"/>
      <c r="Q14" s="19"/>
    </row>
    <row r="15" spans="2:17" s="9" customFormat="1" ht="24" customHeight="1">
      <c r="B15" s="139"/>
      <c r="C15" s="89">
        <v>9</v>
      </c>
      <c r="D15" s="92">
        <v>43</v>
      </c>
      <c r="E15" s="91" t="s">
        <v>206</v>
      </c>
      <c r="F15" s="92" t="s">
        <v>189</v>
      </c>
      <c r="G15" s="90" t="str">
        <f t="shared" si="0"/>
        <v>SETOR E</v>
      </c>
      <c r="H15" s="93">
        <v>15</v>
      </c>
      <c r="I15" s="93">
        <v>560</v>
      </c>
      <c r="J15" s="93">
        <v>220</v>
      </c>
      <c r="K15" s="94">
        <f t="shared" si="1"/>
        <v>860</v>
      </c>
      <c r="L15" s="95">
        <f t="shared" si="2"/>
        <v>860015005600220</v>
      </c>
      <c r="M15" s="96">
        <f t="shared" si="3"/>
        <v>9</v>
      </c>
      <c r="N15" s="97"/>
      <c r="O15" s="98"/>
      <c r="P15" s="19"/>
      <c r="Q15" s="19"/>
    </row>
    <row r="16" spans="2:17" s="9" customFormat="1" ht="24" customHeight="1">
      <c r="B16" s="139"/>
      <c r="C16" s="89">
        <v>10</v>
      </c>
      <c r="D16" s="92">
        <v>47</v>
      </c>
      <c r="E16" s="91" t="s">
        <v>208</v>
      </c>
      <c r="F16" s="92" t="s">
        <v>189</v>
      </c>
      <c r="G16" s="90" t="str">
        <f t="shared" si="0"/>
        <v>SETOR E</v>
      </c>
      <c r="H16" s="93">
        <v>11</v>
      </c>
      <c r="I16" s="93">
        <v>456</v>
      </c>
      <c r="J16" s="93">
        <v>138</v>
      </c>
      <c r="K16" s="94">
        <f t="shared" si="1"/>
        <v>676</v>
      </c>
      <c r="L16" s="95">
        <f t="shared" si="2"/>
        <v>676011004560138</v>
      </c>
      <c r="M16" s="96">
        <f t="shared" si="3"/>
        <v>10</v>
      </c>
      <c r="N16" s="97"/>
      <c r="O16" s="98"/>
      <c r="P16" s="19"/>
      <c r="Q16" s="19"/>
    </row>
    <row r="17" spans="2:17" s="9" customFormat="1" ht="24" customHeight="1">
      <c r="B17" s="139"/>
      <c r="C17" s="89">
        <v>11</v>
      </c>
      <c r="D17" s="92">
        <v>42</v>
      </c>
      <c r="E17" s="91" t="s">
        <v>205</v>
      </c>
      <c r="F17" s="92" t="s">
        <v>9</v>
      </c>
      <c r="G17" s="90" t="str">
        <f t="shared" si="0"/>
        <v>SETOR E</v>
      </c>
      <c r="H17" s="93">
        <v>5</v>
      </c>
      <c r="I17" s="93">
        <v>464</v>
      </c>
      <c r="J17" s="93">
        <v>174</v>
      </c>
      <c r="K17" s="94">
        <f t="shared" si="1"/>
        <v>564</v>
      </c>
      <c r="L17" s="95">
        <f t="shared" si="2"/>
        <v>564005004640174</v>
      </c>
      <c r="M17" s="96">
        <f t="shared" si="3"/>
        <v>11</v>
      </c>
      <c r="N17" s="97"/>
      <c r="O17" s="98"/>
      <c r="P17" s="19"/>
      <c r="Q17" s="19"/>
    </row>
    <row r="18" spans="2:17" s="9" customFormat="1" ht="24" customHeight="1">
      <c r="B18" s="139"/>
      <c r="C18" s="89">
        <v>12</v>
      </c>
      <c r="D18" s="92">
        <v>52</v>
      </c>
      <c r="E18" s="91" t="s">
        <v>210</v>
      </c>
      <c r="F18" s="92" t="s">
        <v>11</v>
      </c>
      <c r="G18" s="90" t="str">
        <f t="shared" si="0"/>
        <v>SETOR E</v>
      </c>
      <c r="H18" s="93">
        <v>6</v>
      </c>
      <c r="I18" s="93">
        <v>426</v>
      </c>
      <c r="J18" s="93">
        <v>126</v>
      </c>
      <c r="K18" s="94">
        <f t="shared" si="1"/>
        <v>546</v>
      </c>
      <c r="L18" s="95">
        <f t="shared" si="2"/>
        <v>546006004260126</v>
      </c>
      <c r="M18" s="96">
        <f t="shared" si="3"/>
        <v>12</v>
      </c>
      <c r="N18" s="97"/>
      <c r="O18" s="98"/>
      <c r="P18" s="19"/>
      <c r="Q18" s="19"/>
    </row>
    <row r="19" spans="2:17" ht="24" customHeight="1">
      <c r="B19" s="139"/>
      <c r="C19" s="89">
        <v>13</v>
      </c>
      <c r="D19" s="92">
        <v>55</v>
      </c>
      <c r="E19" s="91" t="s">
        <v>212</v>
      </c>
      <c r="F19" s="92" t="s">
        <v>189</v>
      </c>
      <c r="G19" s="90" t="str">
        <f t="shared" si="0"/>
        <v>SETOR E</v>
      </c>
      <c r="H19" s="93">
        <v>9</v>
      </c>
      <c r="I19" s="93">
        <v>356</v>
      </c>
      <c r="J19" s="93">
        <v>78</v>
      </c>
      <c r="K19" s="94">
        <f t="shared" si="1"/>
        <v>536</v>
      </c>
      <c r="L19" s="95">
        <f t="shared" si="2"/>
        <v>536009003560078</v>
      </c>
      <c r="M19" s="96">
        <f t="shared" si="3"/>
        <v>13</v>
      </c>
      <c r="N19" s="97"/>
      <c r="O19" s="102"/>
      <c r="P19" s="19"/>
      <c r="Q19" s="19"/>
    </row>
    <row r="20" spans="2:17" ht="24" customHeight="1">
      <c r="B20" s="139"/>
      <c r="C20" s="89">
        <v>14</v>
      </c>
      <c r="D20" s="92">
        <v>45</v>
      </c>
      <c r="E20" s="91" t="s">
        <v>207</v>
      </c>
      <c r="F20" s="92" t="s">
        <v>10</v>
      </c>
      <c r="G20" s="90" t="str">
        <f t="shared" si="0"/>
        <v>SETOR E</v>
      </c>
      <c r="H20" s="93">
        <v>3</v>
      </c>
      <c r="I20" s="93">
        <v>64</v>
      </c>
      <c r="J20" s="93">
        <v>30</v>
      </c>
      <c r="K20" s="94">
        <f t="shared" si="1"/>
        <v>124</v>
      </c>
      <c r="L20" s="95">
        <f t="shared" si="2"/>
        <v>124003000640030</v>
      </c>
      <c r="M20" s="96">
        <f t="shared" si="3"/>
        <v>14</v>
      </c>
      <c r="N20" s="97"/>
      <c r="O20" s="98"/>
      <c r="P20" s="19"/>
      <c r="Q20" s="19"/>
    </row>
    <row r="21" spans="2:17" ht="24" customHeight="1">
      <c r="B21" s="139"/>
      <c r="C21" s="89" t="str">
        <f>IF($L21="","",RANK($L21,$L$7:$L$22,0))</f>
        <v/>
      </c>
      <c r="D21" s="92"/>
      <c r="E21" s="91"/>
      <c r="F21" s="92"/>
      <c r="G21" s="90"/>
      <c r="H21" s="93"/>
      <c r="I21" s="93"/>
      <c r="J21" s="93"/>
      <c r="K21" s="94"/>
      <c r="L21" s="95" t="str">
        <f t="shared" si="2"/>
        <v/>
      </c>
      <c r="M21" s="96" t="str">
        <f t="shared" si="3"/>
        <v/>
      </c>
      <c r="N21" s="97"/>
      <c r="O21" s="98"/>
      <c r="P21" s="19"/>
      <c r="Q21" s="19"/>
    </row>
    <row r="22" spans="2:17" ht="24" customHeight="1">
      <c r="B22" s="139"/>
      <c r="C22" s="89" t="str">
        <f>IF($L22="","",RANK($L22,$L$7:$L$22,0))</f>
        <v/>
      </c>
      <c r="D22" s="92"/>
      <c r="E22" s="91" t="s">
        <v>256</v>
      </c>
      <c r="F22" s="92"/>
      <c r="G22" s="90"/>
      <c r="H22" s="93">
        <f>SUBTOTAL(109,H7:H21)</f>
        <v>189</v>
      </c>
      <c r="I22" s="93">
        <f>SUBTOTAL(109,I7:I21)</f>
        <v>10998</v>
      </c>
      <c r="J22" s="93"/>
      <c r="K22" s="94"/>
      <c r="L22" s="95" t="str">
        <f t="shared" si="2"/>
        <v/>
      </c>
      <c r="M22" s="96" t="str">
        <f t="shared" si="3"/>
        <v/>
      </c>
      <c r="N22" s="97"/>
      <c r="O22" s="98"/>
    </row>
    <row r="23" spans="2:17" ht="24" customHeight="1">
      <c r="K23" s="4"/>
      <c r="L23" s="4"/>
    </row>
    <row r="24" spans="2:17" s="18" customFormat="1" ht="24" customHeight="1">
      <c r="G24" s="62"/>
    </row>
    <row r="25" spans="2:17" ht="24" customHeight="1">
      <c r="B25" s="140" t="s">
        <v>107</v>
      </c>
      <c r="C25" s="20" t="s">
        <v>2</v>
      </c>
      <c r="D25" s="21" t="s">
        <v>3</v>
      </c>
      <c r="E25" s="21" t="s">
        <v>4</v>
      </c>
      <c r="F25" s="21" t="s">
        <v>1</v>
      </c>
      <c r="G25" s="21" t="s">
        <v>70</v>
      </c>
      <c r="H25" s="21" t="s">
        <v>5</v>
      </c>
      <c r="I25" s="21" t="s">
        <v>7</v>
      </c>
      <c r="J25" s="21" t="s">
        <v>6</v>
      </c>
      <c r="K25" s="21" t="s">
        <v>14</v>
      </c>
      <c r="L25" s="21" t="s">
        <v>68</v>
      </c>
      <c r="M25" s="22" t="s">
        <v>69</v>
      </c>
      <c r="N25" s="22" t="s">
        <v>0</v>
      </c>
      <c r="O25" s="21" t="s">
        <v>157</v>
      </c>
    </row>
    <row r="26" spans="2:17" ht="24" customHeight="1">
      <c r="B26" s="141"/>
      <c r="C26" s="89">
        <f t="shared" ref="C26:C40" si="4">IF($L26="","",RANK($L26,$L$26:$L$40,0))</f>
        <v>1</v>
      </c>
      <c r="D26" s="92">
        <v>64</v>
      </c>
      <c r="E26" s="91" t="s">
        <v>168</v>
      </c>
      <c r="F26" s="92" t="s">
        <v>12</v>
      </c>
      <c r="G26" s="90" t="str">
        <f t="shared" ref="G26:G40" si="5">$B$25</f>
        <v>SETOR F</v>
      </c>
      <c r="H26" s="93">
        <v>24</v>
      </c>
      <c r="I26" s="93">
        <v>2278</v>
      </c>
      <c r="J26" s="93">
        <v>188</v>
      </c>
      <c r="K26" s="94">
        <f t="shared" ref="K26:K39" si="6">H26*20+I26</f>
        <v>2758</v>
      </c>
      <c r="L26" s="95">
        <f t="shared" ref="L26:L40" si="7">IF(K26="","",(TEXT(K26,"0000")&amp;TEXT(H26,"000")&amp;TEXT(I26,"00000")&amp;TEXT(J26,"0000"))*1)</f>
        <v>2758024022780180</v>
      </c>
      <c r="M26" s="96">
        <f t="shared" ref="M26:M40" si="8">C26</f>
        <v>1</v>
      </c>
      <c r="N26" s="97"/>
      <c r="O26" s="102"/>
    </row>
    <row r="27" spans="2:17" ht="24" customHeight="1">
      <c r="B27" s="141"/>
      <c r="C27" s="89">
        <f t="shared" si="4"/>
        <v>2</v>
      </c>
      <c r="D27" s="92">
        <v>69</v>
      </c>
      <c r="E27" s="91" t="s">
        <v>219</v>
      </c>
      <c r="F27" s="92" t="s">
        <v>189</v>
      </c>
      <c r="G27" s="90" t="str">
        <f t="shared" si="5"/>
        <v>SETOR F</v>
      </c>
      <c r="H27" s="93">
        <v>23</v>
      </c>
      <c r="I27" s="93">
        <v>1990</v>
      </c>
      <c r="J27" s="93">
        <v>452</v>
      </c>
      <c r="K27" s="94">
        <f t="shared" si="6"/>
        <v>2450</v>
      </c>
      <c r="L27" s="95">
        <f t="shared" si="7"/>
        <v>2450023019900450</v>
      </c>
      <c r="M27" s="96">
        <f t="shared" si="8"/>
        <v>2</v>
      </c>
      <c r="N27" s="97"/>
      <c r="O27" s="102"/>
    </row>
    <row r="28" spans="2:17" ht="24" customHeight="1">
      <c r="B28" s="141"/>
      <c r="C28" s="89">
        <f t="shared" si="4"/>
        <v>3</v>
      </c>
      <c r="D28" s="92">
        <v>62</v>
      </c>
      <c r="E28" s="91" t="s">
        <v>175</v>
      </c>
      <c r="F28" s="92" t="s">
        <v>10</v>
      </c>
      <c r="G28" s="90" t="str">
        <f t="shared" si="5"/>
        <v>SETOR F</v>
      </c>
      <c r="H28" s="93">
        <v>14</v>
      </c>
      <c r="I28" s="93">
        <v>1902</v>
      </c>
      <c r="J28" s="93">
        <v>266</v>
      </c>
      <c r="K28" s="94">
        <f t="shared" si="6"/>
        <v>2182</v>
      </c>
      <c r="L28" s="95">
        <f t="shared" si="7"/>
        <v>2182014019020260</v>
      </c>
      <c r="M28" s="96">
        <f t="shared" si="8"/>
        <v>3</v>
      </c>
      <c r="N28" s="97"/>
      <c r="O28" s="102"/>
    </row>
    <row r="29" spans="2:17" ht="24" customHeight="1">
      <c r="B29" s="141"/>
      <c r="C29" s="89">
        <f t="shared" si="4"/>
        <v>4</v>
      </c>
      <c r="D29" s="92">
        <v>59</v>
      </c>
      <c r="E29" s="91" t="s">
        <v>214</v>
      </c>
      <c r="F29" s="92" t="s">
        <v>189</v>
      </c>
      <c r="G29" s="90" t="str">
        <f t="shared" si="5"/>
        <v>SETOR F</v>
      </c>
      <c r="H29" s="93">
        <v>17</v>
      </c>
      <c r="I29" s="93">
        <v>1544</v>
      </c>
      <c r="J29" s="93">
        <v>234</v>
      </c>
      <c r="K29" s="94">
        <f t="shared" si="6"/>
        <v>1884</v>
      </c>
      <c r="L29" s="95">
        <f t="shared" si="7"/>
        <v>1884017015440230</v>
      </c>
      <c r="M29" s="96">
        <f t="shared" si="8"/>
        <v>4</v>
      </c>
      <c r="N29" s="97"/>
      <c r="O29" s="102"/>
    </row>
    <row r="30" spans="2:17" s="10" customFormat="1" ht="24" customHeight="1">
      <c r="B30" s="141"/>
      <c r="C30" s="105">
        <f t="shared" si="4"/>
        <v>5</v>
      </c>
      <c r="D30" s="92">
        <v>72</v>
      </c>
      <c r="E30" s="91" t="s">
        <v>166</v>
      </c>
      <c r="F30" s="92" t="s">
        <v>11</v>
      </c>
      <c r="G30" s="99" t="str">
        <f t="shared" si="5"/>
        <v>SETOR F</v>
      </c>
      <c r="H30" s="93">
        <v>10</v>
      </c>
      <c r="I30" s="93">
        <v>1036</v>
      </c>
      <c r="J30" s="93">
        <v>276</v>
      </c>
      <c r="K30" s="94">
        <f t="shared" si="6"/>
        <v>1236</v>
      </c>
      <c r="L30" s="95">
        <f t="shared" si="7"/>
        <v>1236010010360270</v>
      </c>
      <c r="M30" s="96">
        <f t="shared" si="8"/>
        <v>5</v>
      </c>
      <c r="N30" s="97"/>
      <c r="O30" s="102"/>
    </row>
    <row r="31" spans="2:17" ht="24" customHeight="1">
      <c r="B31" s="141"/>
      <c r="C31" s="89">
        <f t="shared" si="4"/>
        <v>6</v>
      </c>
      <c r="D31" s="92">
        <v>70</v>
      </c>
      <c r="E31" s="91" t="s">
        <v>220</v>
      </c>
      <c r="F31" s="92" t="s">
        <v>9</v>
      </c>
      <c r="G31" s="90" t="str">
        <f t="shared" si="5"/>
        <v>SETOR F</v>
      </c>
      <c r="H31" s="93">
        <v>14</v>
      </c>
      <c r="I31" s="93">
        <v>810</v>
      </c>
      <c r="J31" s="93">
        <v>138</v>
      </c>
      <c r="K31" s="94">
        <f t="shared" si="6"/>
        <v>1090</v>
      </c>
      <c r="L31" s="95">
        <f t="shared" si="7"/>
        <v>1090014008100130</v>
      </c>
      <c r="M31" s="96">
        <f t="shared" si="8"/>
        <v>6</v>
      </c>
      <c r="N31" s="97"/>
      <c r="O31" s="102"/>
    </row>
    <row r="32" spans="2:17" s="10" customFormat="1" ht="24" customHeight="1">
      <c r="B32" s="141"/>
      <c r="C32" s="89">
        <f t="shared" si="4"/>
        <v>7</v>
      </c>
      <c r="D32" s="92">
        <v>63</v>
      </c>
      <c r="E32" s="91" t="s">
        <v>215</v>
      </c>
      <c r="F32" s="92" t="s">
        <v>189</v>
      </c>
      <c r="G32" s="90" t="str">
        <f t="shared" si="5"/>
        <v>SETOR F</v>
      </c>
      <c r="H32" s="93">
        <v>13</v>
      </c>
      <c r="I32" s="93">
        <v>786</v>
      </c>
      <c r="J32" s="93">
        <v>208</v>
      </c>
      <c r="K32" s="94">
        <f t="shared" si="6"/>
        <v>1046</v>
      </c>
      <c r="L32" s="95">
        <f t="shared" si="7"/>
        <v>1046013007860200</v>
      </c>
      <c r="M32" s="96">
        <f t="shared" si="8"/>
        <v>7</v>
      </c>
      <c r="N32" s="97"/>
      <c r="O32" s="102"/>
    </row>
    <row r="33" spans="2:15" ht="24" customHeight="1">
      <c r="B33" s="141"/>
      <c r="C33" s="105">
        <f t="shared" si="4"/>
        <v>8</v>
      </c>
      <c r="D33" s="92">
        <v>57</v>
      </c>
      <c r="E33" s="91" t="s">
        <v>213</v>
      </c>
      <c r="F33" s="92" t="s">
        <v>189</v>
      </c>
      <c r="G33" s="99" t="str">
        <f t="shared" si="5"/>
        <v>SETOR F</v>
      </c>
      <c r="H33" s="93">
        <v>10</v>
      </c>
      <c r="I33" s="93">
        <v>772</v>
      </c>
      <c r="J33" s="93">
        <v>210</v>
      </c>
      <c r="K33" s="94">
        <f t="shared" si="6"/>
        <v>972</v>
      </c>
      <c r="L33" s="95">
        <f t="shared" si="7"/>
        <v>972010007720210</v>
      </c>
      <c r="M33" s="96">
        <f t="shared" si="8"/>
        <v>8</v>
      </c>
      <c r="N33" s="97"/>
      <c r="O33" s="102"/>
    </row>
    <row r="34" spans="2:15" ht="24" customHeight="1">
      <c r="B34" s="141"/>
      <c r="C34" s="89">
        <f t="shared" si="4"/>
        <v>9</v>
      </c>
      <c r="D34" s="92">
        <v>61</v>
      </c>
      <c r="E34" s="91" t="s">
        <v>34</v>
      </c>
      <c r="F34" s="92" t="s">
        <v>189</v>
      </c>
      <c r="G34" s="90" t="str">
        <f t="shared" si="5"/>
        <v>SETOR F</v>
      </c>
      <c r="H34" s="93">
        <v>14</v>
      </c>
      <c r="I34" s="93">
        <v>628</v>
      </c>
      <c r="J34" s="93">
        <v>126</v>
      </c>
      <c r="K34" s="94">
        <f t="shared" si="6"/>
        <v>908</v>
      </c>
      <c r="L34" s="95">
        <f t="shared" si="7"/>
        <v>908014006280126</v>
      </c>
      <c r="M34" s="96">
        <f t="shared" si="8"/>
        <v>9</v>
      </c>
      <c r="N34" s="97"/>
      <c r="O34" s="102"/>
    </row>
    <row r="35" spans="2:15" ht="24" customHeight="1">
      <c r="B35" s="141"/>
      <c r="C35" s="89">
        <f t="shared" si="4"/>
        <v>10</v>
      </c>
      <c r="D35" s="92">
        <v>67</v>
      </c>
      <c r="E35" s="91" t="s">
        <v>217</v>
      </c>
      <c r="F35" s="92" t="s">
        <v>12</v>
      </c>
      <c r="G35" s="90" t="str">
        <f t="shared" si="5"/>
        <v>SETOR F</v>
      </c>
      <c r="H35" s="93">
        <v>6</v>
      </c>
      <c r="I35" s="93">
        <v>754</v>
      </c>
      <c r="J35" s="93">
        <v>250</v>
      </c>
      <c r="K35" s="94">
        <f t="shared" si="6"/>
        <v>874</v>
      </c>
      <c r="L35" s="95">
        <f t="shared" si="7"/>
        <v>874006007540250</v>
      </c>
      <c r="M35" s="96">
        <f t="shared" si="8"/>
        <v>10</v>
      </c>
      <c r="N35" s="97"/>
      <c r="O35" s="102"/>
    </row>
    <row r="36" spans="2:15" ht="24" customHeight="1">
      <c r="B36" s="141"/>
      <c r="C36" s="89">
        <f t="shared" si="4"/>
        <v>11</v>
      </c>
      <c r="D36" s="92">
        <v>71</v>
      </c>
      <c r="E36" s="91" t="s">
        <v>221</v>
      </c>
      <c r="F36" s="92" t="s">
        <v>189</v>
      </c>
      <c r="G36" s="90" t="str">
        <f t="shared" si="5"/>
        <v>SETOR F</v>
      </c>
      <c r="H36" s="93">
        <v>10</v>
      </c>
      <c r="I36" s="93">
        <v>640</v>
      </c>
      <c r="J36" s="93">
        <v>150</v>
      </c>
      <c r="K36" s="94">
        <f t="shared" si="6"/>
        <v>840</v>
      </c>
      <c r="L36" s="95">
        <f t="shared" si="7"/>
        <v>840010006400150</v>
      </c>
      <c r="M36" s="96">
        <f t="shared" si="8"/>
        <v>11</v>
      </c>
      <c r="N36" s="97"/>
      <c r="O36" s="103"/>
    </row>
    <row r="37" spans="2:15" s="10" customFormat="1" ht="24" customHeight="1">
      <c r="B37" s="141"/>
      <c r="C37" s="89">
        <f t="shared" si="4"/>
        <v>12</v>
      </c>
      <c r="D37" s="92">
        <v>66</v>
      </c>
      <c r="E37" s="91" t="s">
        <v>216</v>
      </c>
      <c r="F37" s="92" t="s">
        <v>11</v>
      </c>
      <c r="G37" s="90" t="str">
        <f t="shared" si="5"/>
        <v>SETOR F</v>
      </c>
      <c r="H37" s="93">
        <v>10</v>
      </c>
      <c r="I37" s="93">
        <v>598</v>
      </c>
      <c r="J37" s="93">
        <v>114</v>
      </c>
      <c r="K37" s="94">
        <f t="shared" si="6"/>
        <v>798</v>
      </c>
      <c r="L37" s="95">
        <f t="shared" si="7"/>
        <v>798010005980114</v>
      </c>
      <c r="M37" s="96">
        <f t="shared" si="8"/>
        <v>12</v>
      </c>
      <c r="N37" s="97"/>
      <c r="O37" s="102"/>
    </row>
    <row r="38" spans="2:15" ht="24" customHeight="1">
      <c r="B38" s="141"/>
      <c r="C38" s="105">
        <f t="shared" si="4"/>
        <v>13</v>
      </c>
      <c r="D38" s="92">
        <v>65</v>
      </c>
      <c r="E38" s="91" t="s">
        <v>79</v>
      </c>
      <c r="F38" s="92" t="s">
        <v>189</v>
      </c>
      <c r="G38" s="99" t="str">
        <f t="shared" si="5"/>
        <v>SETOR F</v>
      </c>
      <c r="H38" s="93">
        <v>11</v>
      </c>
      <c r="I38" s="93">
        <v>316</v>
      </c>
      <c r="J38" s="93">
        <v>74</v>
      </c>
      <c r="K38" s="94">
        <f t="shared" si="6"/>
        <v>536</v>
      </c>
      <c r="L38" s="95">
        <f t="shared" si="7"/>
        <v>536011003160074</v>
      </c>
      <c r="M38" s="96">
        <f t="shared" si="8"/>
        <v>13</v>
      </c>
      <c r="N38" s="97"/>
      <c r="O38" s="102"/>
    </row>
    <row r="39" spans="2:15" s="18" customFormat="1" ht="24" customHeight="1">
      <c r="B39" s="141"/>
      <c r="C39" s="89">
        <f t="shared" si="4"/>
        <v>14</v>
      </c>
      <c r="D39" s="92">
        <v>60</v>
      </c>
      <c r="E39" s="91" t="s">
        <v>172</v>
      </c>
      <c r="F39" s="92" t="s">
        <v>162</v>
      </c>
      <c r="G39" s="90" t="str">
        <f t="shared" si="5"/>
        <v>SETOR F</v>
      </c>
      <c r="H39" s="93">
        <v>4</v>
      </c>
      <c r="I39" s="93">
        <v>250</v>
      </c>
      <c r="J39" s="93">
        <v>94</v>
      </c>
      <c r="K39" s="94">
        <f t="shared" si="6"/>
        <v>330</v>
      </c>
      <c r="L39" s="95">
        <f t="shared" si="7"/>
        <v>330004002500094</v>
      </c>
      <c r="M39" s="96">
        <f t="shared" si="8"/>
        <v>14</v>
      </c>
      <c r="N39" s="97"/>
      <c r="O39" s="103"/>
    </row>
    <row r="40" spans="2:15" s="10" customFormat="1" ht="24" customHeight="1">
      <c r="B40" s="142"/>
      <c r="C40" s="106" t="str">
        <f t="shared" si="4"/>
        <v/>
      </c>
      <c r="D40" s="92">
        <v>68</v>
      </c>
      <c r="E40" s="91" t="s">
        <v>218</v>
      </c>
      <c r="F40" s="92" t="s">
        <v>9</v>
      </c>
      <c r="G40" s="90" t="str">
        <f t="shared" si="5"/>
        <v>SETOR F</v>
      </c>
      <c r="H40" s="93"/>
      <c r="I40" s="93"/>
      <c r="J40" s="93"/>
      <c r="K40" s="94"/>
      <c r="L40" s="95" t="str">
        <f t="shared" si="7"/>
        <v/>
      </c>
      <c r="M40" s="96" t="str">
        <f t="shared" si="8"/>
        <v/>
      </c>
      <c r="N40" s="97"/>
      <c r="O40" s="110" t="s">
        <v>183</v>
      </c>
    </row>
    <row r="41" spans="2:15" ht="24" customHeight="1">
      <c r="C41" s="160"/>
      <c r="D41" s="161"/>
      <c r="E41" s="162"/>
      <c r="F41" s="163"/>
      <c r="G41" s="164"/>
      <c r="H41" s="171">
        <f>SUBTOTAL(109,[Quant.])</f>
        <v>180</v>
      </c>
      <c r="I41" s="165">
        <f>SUBTOTAL(109,[Peso Total])</f>
        <v>14304</v>
      </c>
      <c r="J41" s="165"/>
      <c r="K41" s="166"/>
      <c r="L41" s="167"/>
      <c r="M41" s="168"/>
      <c r="N41" s="169"/>
      <c r="O41" s="170"/>
    </row>
    <row r="42" spans="2:15" ht="24" customHeight="1">
      <c r="K42" s="4"/>
      <c r="L42" s="4"/>
    </row>
    <row r="43" spans="2:15" ht="24" customHeight="1">
      <c r="B43" s="135" t="s">
        <v>132</v>
      </c>
      <c r="C43" s="20" t="s">
        <v>2</v>
      </c>
      <c r="D43" s="21" t="s">
        <v>3</v>
      </c>
      <c r="E43" s="21" t="s">
        <v>4</v>
      </c>
      <c r="F43" s="21" t="s">
        <v>1</v>
      </c>
      <c r="G43" s="21" t="s">
        <v>70</v>
      </c>
      <c r="H43" s="21" t="s">
        <v>5</v>
      </c>
      <c r="I43" s="21" t="s">
        <v>7</v>
      </c>
      <c r="J43" s="21" t="s">
        <v>6</v>
      </c>
      <c r="K43" s="109" t="s">
        <v>14</v>
      </c>
      <c r="L43" s="21" t="s">
        <v>68</v>
      </c>
      <c r="M43" s="22" t="s">
        <v>69</v>
      </c>
      <c r="N43" s="22" t="s">
        <v>0</v>
      </c>
      <c r="O43" s="21" t="s">
        <v>157</v>
      </c>
    </row>
    <row r="44" spans="2:15" ht="24" customHeight="1">
      <c r="B44" s="136"/>
      <c r="C44" s="89">
        <v>1</v>
      </c>
      <c r="D44" s="92">
        <v>81</v>
      </c>
      <c r="E44" s="91" t="s">
        <v>174</v>
      </c>
      <c r="F44" s="92" t="s">
        <v>189</v>
      </c>
      <c r="G44" s="90" t="str">
        <f t="shared" ref="G44:G58" si="9">$B$43</f>
        <v>SETOR G</v>
      </c>
      <c r="H44" s="93">
        <v>32</v>
      </c>
      <c r="I44" s="93">
        <v>1966</v>
      </c>
      <c r="J44" s="93">
        <v>276</v>
      </c>
      <c r="K44" s="94">
        <f t="shared" ref="K44:K53" si="10">H44*20+I44</f>
        <v>2606</v>
      </c>
      <c r="L44" s="95">
        <f t="shared" ref="L44:L58" si="11">IF(K44="","",(TEXT(K44,"0000")&amp;TEXT(H44,"000")&amp;TEXT(I44,"00000")&amp;TEXT(J44,"0000"))*1)</f>
        <v>2606032019660270</v>
      </c>
      <c r="M44" s="96">
        <f t="shared" ref="M44:M53" si="12">C44</f>
        <v>1</v>
      </c>
      <c r="N44" s="97"/>
      <c r="O44" s="102"/>
    </row>
    <row r="45" spans="2:15" ht="24" customHeight="1">
      <c r="B45" s="136"/>
      <c r="C45" s="89">
        <v>2</v>
      </c>
      <c r="D45" s="92">
        <v>83</v>
      </c>
      <c r="E45" s="91" t="s">
        <v>13</v>
      </c>
      <c r="F45" s="92" t="s">
        <v>12</v>
      </c>
      <c r="G45" s="90" t="str">
        <f t="shared" si="9"/>
        <v>SETOR G</v>
      </c>
      <c r="H45" s="93">
        <v>19</v>
      </c>
      <c r="I45" s="93">
        <v>1816</v>
      </c>
      <c r="J45" s="93">
        <v>260</v>
      </c>
      <c r="K45" s="94">
        <f t="shared" si="10"/>
        <v>2196</v>
      </c>
      <c r="L45" s="95">
        <f t="shared" si="11"/>
        <v>2196019018160260</v>
      </c>
      <c r="M45" s="96">
        <f t="shared" si="12"/>
        <v>2</v>
      </c>
      <c r="N45" s="97"/>
      <c r="O45" s="102"/>
    </row>
    <row r="46" spans="2:15" ht="24" customHeight="1">
      <c r="B46" s="136"/>
      <c r="C46" s="89">
        <v>3</v>
      </c>
      <c r="D46" s="92">
        <v>78</v>
      </c>
      <c r="E46" s="107" t="s">
        <v>269</v>
      </c>
      <c r="F46" s="108" t="s">
        <v>9</v>
      </c>
      <c r="G46" s="90" t="str">
        <f t="shared" si="9"/>
        <v>SETOR G</v>
      </c>
      <c r="H46" s="93">
        <v>16</v>
      </c>
      <c r="I46" s="93">
        <v>1650</v>
      </c>
      <c r="J46" s="93">
        <v>238</v>
      </c>
      <c r="K46" s="94">
        <f t="shared" si="10"/>
        <v>1970</v>
      </c>
      <c r="L46" s="95">
        <f t="shared" si="11"/>
        <v>1970016016500230</v>
      </c>
      <c r="M46" s="96">
        <f t="shared" si="12"/>
        <v>3</v>
      </c>
      <c r="N46" s="97"/>
      <c r="O46" s="103"/>
    </row>
    <row r="47" spans="2:15" ht="24" customHeight="1">
      <c r="B47" s="136"/>
      <c r="C47" s="105">
        <v>4</v>
      </c>
      <c r="D47" s="92">
        <v>77</v>
      </c>
      <c r="E47" s="107" t="s">
        <v>42</v>
      </c>
      <c r="F47" s="108" t="s">
        <v>189</v>
      </c>
      <c r="G47" s="99" t="str">
        <f t="shared" si="9"/>
        <v>SETOR G</v>
      </c>
      <c r="H47" s="93">
        <v>15</v>
      </c>
      <c r="I47" s="93">
        <v>1024</v>
      </c>
      <c r="J47" s="93">
        <v>174</v>
      </c>
      <c r="K47" s="94">
        <f t="shared" si="10"/>
        <v>1324</v>
      </c>
      <c r="L47" s="95">
        <f t="shared" si="11"/>
        <v>1324015010240170</v>
      </c>
      <c r="M47" s="96">
        <f t="shared" si="12"/>
        <v>4</v>
      </c>
      <c r="N47" s="97"/>
      <c r="O47" s="102"/>
    </row>
    <row r="48" spans="2:15" ht="24" customHeight="1">
      <c r="B48" s="136"/>
      <c r="C48" s="105">
        <v>5</v>
      </c>
      <c r="D48" s="92">
        <v>88</v>
      </c>
      <c r="E48" s="91" t="s">
        <v>228</v>
      </c>
      <c r="F48" s="92" t="s">
        <v>10</v>
      </c>
      <c r="G48" s="99" t="str">
        <f t="shared" si="9"/>
        <v>SETOR G</v>
      </c>
      <c r="H48" s="93">
        <v>7</v>
      </c>
      <c r="I48" s="93">
        <v>1006</v>
      </c>
      <c r="J48" s="93">
        <v>504</v>
      </c>
      <c r="K48" s="94">
        <f t="shared" si="10"/>
        <v>1146</v>
      </c>
      <c r="L48" s="95">
        <f t="shared" si="11"/>
        <v>1146007010060500</v>
      </c>
      <c r="M48" s="96">
        <f t="shared" si="12"/>
        <v>5</v>
      </c>
      <c r="N48" s="97"/>
      <c r="O48" s="102"/>
    </row>
    <row r="49" spans="2:15" s="10" customFormat="1" ht="22.5" customHeight="1">
      <c r="B49" s="136"/>
      <c r="C49" s="89">
        <v>6</v>
      </c>
      <c r="D49" s="92">
        <v>85</v>
      </c>
      <c r="E49" s="107" t="s">
        <v>227</v>
      </c>
      <c r="F49" s="108" t="s">
        <v>189</v>
      </c>
      <c r="G49" s="90" t="str">
        <f t="shared" si="9"/>
        <v>SETOR G</v>
      </c>
      <c r="H49" s="93">
        <v>13</v>
      </c>
      <c r="I49" s="93">
        <v>846</v>
      </c>
      <c r="J49" s="93">
        <v>234</v>
      </c>
      <c r="K49" s="94">
        <f t="shared" si="10"/>
        <v>1106</v>
      </c>
      <c r="L49" s="95">
        <f t="shared" si="11"/>
        <v>1106013008460230</v>
      </c>
      <c r="M49" s="96">
        <f t="shared" si="12"/>
        <v>6</v>
      </c>
      <c r="N49" s="97"/>
      <c r="O49" s="102"/>
    </row>
    <row r="50" spans="2:15" s="10" customFormat="1" ht="22.5" customHeight="1">
      <c r="B50" s="136"/>
      <c r="C50" s="89">
        <v>7</v>
      </c>
      <c r="D50" s="92">
        <v>86</v>
      </c>
      <c r="E50" s="100" t="s">
        <v>170</v>
      </c>
      <c r="F50" s="92" t="s">
        <v>162</v>
      </c>
      <c r="G50" s="90" t="str">
        <f t="shared" si="9"/>
        <v>SETOR G</v>
      </c>
      <c r="H50" s="93">
        <v>11</v>
      </c>
      <c r="I50" s="93">
        <v>818</v>
      </c>
      <c r="J50" s="93">
        <v>200</v>
      </c>
      <c r="K50" s="94">
        <f t="shared" si="10"/>
        <v>1038</v>
      </c>
      <c r="L50" s="95">
        <f t="shared" si="11"/>
        <v>1038011008180200</v>
      </c>
      <c r="M50" s="96">
        <f t="shared" si="12"/>
        <v>7</v>
      </c>
      <c r="N50" s="97"/>
      <c r="O50" s="103"/>
    </row>
    <row r="51" spans="2:15" s="10" customFormat="1" ht="22.5" customHeight="1">
      <c r="B51" s="136"/>
      <c r="C51" s="89">
        <v>8</v>
      </c>
      <c r="D51" s="92">
        <v>75</v>
      </c>
      <c r="E51" s="107" t="s">
        <v>43</v>
      </c>
      <c r="F51" s="108" t="s">
        <v>189</v>
      </c>
      <c r="G51" s="90" t="str">
        <f t="shared" si="9"/>
        <v>SETOR G</v>
      </c>
      <c r="H51" s="93">
        <v>9</v>
      </c>
      <c r="I51" s="93">
        <v>530</v>
      </c>
      <c r="J51" s="93">
        <v>142</v>
      </c>
      <c r="K51" s="94">
        <f t="shared" si="10"/>
        <v>710</v>
      </c>
      <c r="L51" s="95">
        <f t="shared" si="11"/>
        <v>710009005300142</v>
      </c>
      <c r="M51" s="96">
        <f t="shared" si="12"/>
        <v>8</v>
      </c>
      <c r="N51" s="97"/>
      <c r="O51" s="102"/>
    </row>
    <row r="52" spans="2:15" s="10" customFormat="1" ht="22.5" customHeight="1">
      <c r="B52" s="136"/>
      <c r="C52" s="89">
        <v>9</v>
      </c>
      <c r="D52" s="92">
        <v>74</v>
      </c>
      <c r="E52" s="91" t="s">
        <v>223</v>
      </c>
      <c r="F52" s="92" t="s">
        <v>11</v>
      </c>
      <c r="G52" s="90" t="str">
        <f t="shared" si="9"/>
        <v>SETOR G</v>
      </c>
      <c r="H52" s="93">
        <v>9</v>
      </c>
      <c r="I52" s="93">
        <v>526</v>
      </c>
      <c r="J52" s="93">
        <v>166</v>
      </c>
      <c r="K52" s="94">
        <f t="shared" si="10"/>
        <v>706</v>
      </c>
      <c r="L52" s="95">
        <f t="shared" si="11"/>
        <v>706009005260166</v>
      </c>
      <c r="M52" s="96">
        <f t="shared" si="12"/>
        <v>9</v>
      </c>
      <c r="N52" s="97"/>
      <c r="O52" s="103"/>
    </row>
    <row r="53" spans="2:15" s="10" customFormat="1" ht="22.5" customHeight="1">
      <c r="B53" s="136"/>
      <c r="C53" s="89">
        <v>10</v>
      </c>
      <c r="D53" s="92">
        <v>82</v>
      </c>
      <c r="E53" s="91" t="s">
        <v>225</v>
      </c>
      <c r="F53" s="92" t="s">
        <v>11</v>
      </c>
      <c r="G53" s="90" t="str">
        <f t="shared" si="9"/>
        <v>SETOR G</v>
      </c>
      <c r="H53" s="93">
        <v>4</v>
      </c>
      <c r="I53" s="93">
        <v>306</v>
      </c>
      <c r="J53" s="93">
        <v>110</v>
      </c>
      <c r="K53" s="94">
        <f t="shared" si="10"/>
        <v>386</v>
      </c>
      <c r="L53" s="95">
        <f t="shared" si="11"/>
        <v>386004003060110</v>
      </c>
      <c r="M53" s="96">
        <f t="shared" si="12"/>
        <v>10</v>
      </c>
      <c r="N53" s="97"/>
      <c r="O53" s="103"/>
    </row>
    <row r="54" spans="2:15" s="10" customFormat="1" ht="22.5" customHeight="1">
      <c r="B54" s="136"/>
      <c r="C54" s="89"/>
      <c r="D54" s="92">
        <v>73</v>
      </c>
      <c r="E54" s="107" t="s">
        <v>222</v>
      </c>
      <c r="F54" s="108" t="s">
        <v>189</v>
      </c>
      <c r="G54" s="90" t="str">
        <f t="shared" si="9"/>
        <v>SETOR G</v>
      </c>
      <c r="H54" s="93"/>
      <c r="I54" s="93"/>
      <c r="J54" s="93"/>
      <c r="K54" s="94"/>
      <c r="L54" s="95" t="str">
        <f t="shared" si="11"/>
        <v/>
      </c>
      <c r="M54" s="96"/>
      <c r="N54" s="97"/>
      <c r="O54" s="110" t="s">
        <v>183</v>
      </c>
    </row>
    <row r="55" spans="2:15" s="10" customFormat="1" ht="22.5" customHeight="1">
      <c r="B55" s="136"/>
      <c r="C55" s="89"/>
      <c r="D55" s="92">
        <v>76</v>
      </c>
      <c r="E55" s="107" t="s">
        <v>171</v>
      </c>
      <c r="F55" s="108" t="s">
        <v>12</v>
      </c>
      <c r="G55" s="90" t="str">
        <f t="shared" si="9"/>
        <v>SETOR G</v>
      </c>
      <c r="H55" s="93"/>
      <c r="I55" s="93"/>
      <c r="J55" s="93"/>
      <c r="K55" s="94"/>
      <c r="L55" s="95" t="str">
        <f t="shared" si="11"/>
        <v/>
      </c>
      <c r="M55" s="96"/>
      <c r="N55" s="97"/>
      <c r="O55" s="98" t="s">
        <v>183</v>
      </c>
    </row>
    <row r="56" spans="2:15" s="10" customFormat="1" ht="22.5" customHeight="1">
      <c r="B56" s="136"/>
      <c r="C56" s="89"/>
      <c r="D56" s="92">
        <v>80</v>
      </c>
      <c r="E56" s="91" t="s">
        <v>224</v>
      </c>
      <c r="F56" s="92" t="s">
        <v>9</v>
      </c>
      <c r="G56" s="90" t="str">
        <f t="shared" si="9"/>
        <v>SETOR G</v>
      </c>
      <c r="H56" s="93"/>
      <c r="I56" s="93"/>
      <c r="J56" s="93"/>
      <c r="K56" s="94"/>
      <c r="L56" s="95" t="str">
        <f t="shared" si="11"/>
        <v/>
      </c>
      <c r="M56" s="96"/>
      <c r="N56" s="97"/>
      <c r="O56" s="110" t="s">
        <v>183</v>
      </c>
    </row>
    <row r="57" spans="2:15" s="10" customFormat="1" ht="22.5" customHeight="1">
      <c r="B57" s="136"/>
      <c r="C57" s="105"/>
      <c r="D57" s="92">
        <v>84</v>
      </c>
      <c r="E57" s="91" t="s">
        <v>226</v>
      </c>
      <c r="F57" s="92" t="s">
        <v>10</v>
      </c>
      <c r="G57" s="99" t="str">
        <f t="shared" si="9"/>
        <v>SETOR G</v>
      </c>
      <c r="H57" s="93"/>
      <c r="I57" s="93"/>
      <c r="J57" s="93"/>
      <c r="K57" s="94"/>
      <c r="L57" s="95" t="str">
        <f t="shared" si="11"/>
        <v/>
      </c>
      <c r="M57" s="96"/>
      <c r="N57" s="97"/>
      <c r="O57" s="98" t="s">
        <v>183</v>
      </c>
    </row>
    <row r="58" spans="2:15" ht="22.5" customHeight="1">
      <c r="B58" s="137"/>
      <c r="C58" s="89"/>
      <c r="D58" s="92">
        <v>87</v>
      </c>
      <c r="E58" s="91" t="s">
        <v>173</v>
      </c>
      <c r="F58" s="92" t="s">
        <v>189</v>
      </c>
      <c r="G58" s="90" t="str">
        <f t="shared" si="9"/>
        <v>SETOR G</v>
      </c>
      <c r="H58" s="93"/>
      <c r="I58" s="93"/>
      <c r="J58" s="93"/>
      <c r="K58" s="94"/>
      <c r="L58" s="95" t="str">
        <f t="shared" si="11"/>
        <v/>
      </c>
      <c r="M58" s="96"/>
      <c r="N58" s="97"/>
      <c r="O58" s="98" t="s">
        <v>183</v>
      </c>
    </row>
    <row r="59" spans="2:15" ht="22.5" customHeight="1">
      <c r="C59" s="173"/>
      <c r="D59" s="174"/>
      <c r="E59" s="175"/>
      <c r="F59" s="176"/>
      <c r="G59" s="177"/>
      <c r="H59" s="172">
        <f>SUBTOTAL(109,[Quant.])</f>
        <v>135</v>
      </c>
      <c r="I59" s="178">
        <f>SUBTOTAL(109,[Peso Total])</f>
        <v>10488</v>
      </c>
      <c r="J59" s="178"/>
      <c r="K59" s="179"/>
      <c r="L59" s="180"/>
      <c r="M59" s="181"/>
      <c r="N59" s="182"/>
      <c r="O59" s="183"/>
    </row>
    <row r="60" spans="2:15" ht="22.5" customHeight="1">
      <c r="K60" s="4"/>
      <c r="L60" s="4"/>
    </row>
    <row r="61" spans="2:15" ht="22.5" customHeight="1">
      <c r="K61" s="4"/>
      <c r="L61" s="4"/>
    </row>
    <row r="62" spans="2:15" ht="22.5" customHeight="1">
      <c r="K62" s="4"/>
      <c r="L62" s="4"/>
    </row>
    <row r="63" spans="2:15" ht="22.5" customHeight="1">
      <c r="K63" s="4"/>
      <c r="L63" s="4"/>
    </row>
    <row r="64" spans="2:15" ht="22.5" customHeight="1">
      <c r="K64" s="4"/>
      <c r="L64" s="4"/>
    </row>
    <row r="65" spans="4:18" ht="22.5" customHeight="1">
      <c r="K65" s="4"/>
      <c r="L65" s="4"/>
    </row>
    <row r="66" spans="4:18" ht="22.5" customHeight="1">
      <c r="K66" s="4"/>
      <c r="L66" s="4"/>
    </row>
    <row r="67" spans="4:18" ht="22.5" customHeight="1">
      <c r="K67" s="4"/>
      <c r="L67" s="4"/>
    </row>
    <row r="68" spans="4:18" ht="22.5" customHeight="1">
      <c r="K68" s="4"/>
      <c r="L68" s="4"/>
    </row>
    <row r="69" spans="4:18" ht="22.5" customHeight="1">
      <c r="K69" s="4"/>
      <c r="L69" s="4"/>
      <c r="P69" s="60"/>
      <c r="Q69" s="60"/>
      <c r="R69" s="60"/>
    </row>
    <row r="70" spans="4:18" ht="22.5" customHeight="1">
      <c r="K70" s="4"/>
      <c r="L70" s="4"/>
      <c r="P70" s="60"/>
      <c r="Q70" s="60"/>
      <c r="R70" s="60"/>
    </row>
    <row r="71" spans="4:18" ht="22.5" customHeight="1">
      <c r="D71" s="60"/>
      <c r="E71" s="60"/>
      <c r="F71" s="60"/>
      <c r="G71" s="64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</row>
    <row r="72" spans="4:18" ht="22.5" customHeight="1">
      <c r="D72" s="60"/>
      <c r="E72" s="60"/>
      <c r="F72" s="60"/>
      <c r="G72" s="64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</row>
    <row r="73" spans="4:18" ht="22.5" customHeight="1">
      <c r="D73" s="60"/>
      <c r="E73" s="60"/>
      <c r="F73" s="60"/>
      <c r="G73" s="64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</row>
    <row r="74" spans="4:18" ht="22.5" customHeight="1">
      <c r="D74" s="60"/>
      <c r="E74" s="60"/>
      <c r="F74" s="60"/>
      <c r="G74" s="64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</row>
    <row r="75" spans="4:18" ht="22.5" customHeight="1">
      <c r="D75" s="60"/>
      <c r="E75" s="60"/>
      <c r="F75" s="60"/>
      <c r="G75" s="64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</row>
    <row r="76" spans="4:18" ht="22.5" customHeight="1">
      <c r="D76" s="60"/>
      <c r="E76" s="60"/>
      <c r="F76" s="60"/>
      <c r="G76" s="64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</row>
    <row r="77" spans="4:18" ht="22.5" customHeight="1">
      <c r="D77" s="60"/>
      <c r="E77" s="60"/>
      <c r="F77" s="60"/>
      <c r="G77" s="64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</row>
    <row r="78" spans="4:18" ht="22.5" customHeight="1">
      <c r="D78" s="60"/>
      <c r="E78" s="60"/>
      <c r="F78" s="60"/>
      <c r="G78" s="64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</row>
    <row r="79" spans="4:18" ht="22.5" customHeight="1">
      <c r="D79" s="60"/>
      <c r="E79" s="60"/>
      <c r="F79" s="60"/>
      <c r="G79" s="64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</row>
    <row r="80" spans="4:18" ht="22.5" customHeight="1">
      <c r="D80" s="60"/>
      <c r="E80" s="60"/>
      <c r="F80" s="60"/>
      <c r="G80" s="64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</row>
    <row r="81" spans="4:18" ht="22.5" customHeight="1">
      <c r="D81" s="60"/>
      <c r="E81" s="60"/>
      <c r="F81" s="60"/>
      <c r="G81" s="64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</row>
    <row r="82" spans="4:18" ht="22.5" customHeight="1">
      <c r="D82" s="60"/>
      <c r="E82" s="60"/>
      <c r="F82" s="60"/>
      <c r="G82" s="64"/>
      <c r="H82" s="60"/>
      <c r="I82" s="60"/>
      <c r="J82" s="60"/>
      <c r="K82" s="60"/>
      <c r="L82" s="60"/>
      <c r="M82" s="60"/>
      <c r="N82" s="60"/>
      <c r="O82" s="60"/>
    </row>
    <row r="83" spans="4:18" ht="22.5" customHeight="1">
      <c r="D83" s="60"/>
      <c r="E83" s="60"/>
      <c r="F83" s="60"/>
      <c r="G83" s="64"/>
      <c r="H83" s="60"/>
      <c r="I83" s="60"/>
      <c r="J83" s="60"/>
      <c r="K83" s="60"/>
      <c r="L83" s="60"/>
      <c r="M83" s="60"/>
      <c r="N83" s="60"/>
      <c r="O83" s="60"/>
    </row>
  </sheetData>
  <mergeCells count="7">
    <mergeCell ref="B43:B58"/>
    <mergeCell ref="B1:J1"/>
    <mergeCell ref="B6:B22"/>
    <mergeCell ref="B25:B40"/>
    <mergeCell ref="B2:K2"/>
    <mergeCell ref="B3:K3"/>
    <mergeCell ref="B4:K4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18" orientation="landscape" r:id="rId1"/>
  <headerFooter alignWithMargins="0"/>
  <legacyDrawing r:id="rId2"/>
  <oleObjects>
    <oleObject progId="Word.Document.8" shapeId="30721" r:id="rId3"/>
  </oleObjects>
  <tableParts count="3"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249977111117893"/>
    <pageSetUpPr fitToPage="1"/>
  </sheetPr>
  <dimension ref="A1:P48"/>
  <sheetViews>
    <sheetView zoomScale="75" zoomScaleNormal="75" workbookViewId="0">
      <selection activeCell="A2" sqref="A2:J2"/>
    </sheetView>
  </sheetViews>
  <sheetFormatPr defaultRowHeight="22.5" customHeight="1"/>
  <cols>
    <col min="1" max="1" width="9.140625" style="4"/>
    <col min="2" max="2" width="11.28515625" style="4" customWidth="1"/>
    <col min="3" max="3" width="9.28515625" style="4" customWidth="1"/>
    <col min="4" max="4" width="45.7109375" style="4" customWidth="1"/>
    <col min="5" max="5" width="18.85546875" style="4" bestFit="1" customWidth="1"/>
    <col min="6" max="6" width="16.85546875" style="61" customWidth="1"/>
    <col min="7" max="9" width="15.7109375" style="4" customWidth="1"/>
    <col min="10" max="10" width="23.5703125" style="9" customWidth="1"/>
    <col min="11" max="11" width="0.7109375" style="9" hidden="1" customWidth="1"/>
    <col min="12" max="12" width="15.7109375" style="4" customWidth="1"/>
    <col min="13" max="13" width="9.140625" style="4"/>
    <col min="14" max="14" width="17.42578125" style="4" customWidth="1"/>
    <col min="15" max="16384" width="9.140625" style="4"/>
  </cols>
  <sheetData>
    <row r="1" spans="1:16" s="1" customFormat="1" ht="24.95" customHeight="1">
      <c r="A1" s="138"/>
      <c r="B1" s="138"/>
      <c r="C1" s="138"/>
      <c r="D1" s="138"/>
      <c r="E1" s="138"/>
      <c r="F1" s="138"/>
      <c r="G1" s="138"/>
      <c r="H1" s="138"/>
      <c r="I1" s="138"/>
      <c r="J1" s="13"/>
      <c r="K1" s="13"/>
      <c r="L1" s="5"/>
    </row>
    <row r="2" spans="1:16" s="1" customFormat="1" ht="24.95" customHeight="1">
      <c r="A2" s="143" t="s">
        <v>178</v>
      </c>
      <c r="B2" s="143"/>
      <c r="C2" s="143"/>
      <c r="D2" s="143"/>
      <c r="E2" s="143"/>
      <c r="F2" s="143"/>
      <c r="G2" s="143"/>
      <c r="H2" s="143"/>
      <c r="I2" s="143"/>
      <c r="J2" s="143"/>
      <c r="K2" s="6"/>
    </row>
    <row r="3" spans="1:16" s="1" customFormat="1" ht="24.95" customHeight="1">
      <c r="A3" s="144" t="s">
        <v>179</v>
      </c>
      <c r="B3" s="144"/>
      <c r="C3" s="144"/>
      <c r="D3" s="144"/>
      <c r="E3" s="144"/>
      <c r="F3" s="144"/>
      <c r="G3" s="144"/>
      <c r="H3" s="144"/>
      <c r="I3" s="144"/>
      <c r="J3" s="144"/>
      <c r="K3" s="7"/>
    </row>
    <row r="4" spans="1:16" s="1" customFormat="1" ht="24.95" customHeight="1">
      <c r="A4" s="143" t="s">
        <v>159</v>
      </c>
      <c r="B4" s="143"/>
      <c r="C4" s="143"/>
      <c r="D4" s="143"/>
      <c r="E4" s="143"/>
      <c r="F4" s="143"/>
      <c r="G4" s="143"/>
      <c r="H4" s="143"/>
      <c r="I4" s="143"/>
      <c r="J4" s="143"/>
      <c r="K4" s="8"/>
    </row>
    <row r="5" spans="1:16" s="1" customFormat="1" ht="24.95" customHeight="1">
      <c r="A5" s="2"/>
      <c r="B5" s="2"/>
      <c r="C5" s="3"/>
      <c r="D5" s="3"/>
      <c r="E5" s="3"/>
      <c r="F5" s="3"/>
      <c r="G5" s="2"/>
      <c r="H5" s="2"/>
      <c r="I5" s="2"/>
      <c r="J5" s="14"/>
      <c r="K5" s="14"/>
    </row>
    <row r="6" spans="1:16" s="9" customFormat="1" ht="24" customHeight="1">
      <c r="A6" s="140" t="s">
        <v>67</v>
      </c>
      <c r="B6" s="20" t="s">
        <v>2</v>
      </c>
      <c r="C6" s="21" t="s">
        <v>3</v>
      </c>
      <c r="D6" s="21" t="s">
        <v>4</v>
      </c>
      <c r="E6" s="21" t="s">
        <v>1</v>
      </c>
      <c r="F6" s="21" t="s">
        <v>70</v>
      </c>
      <c r="G6" s="21" t="s">
        <v>5</v>
      </c>
      <c r="H6" s="21" t="s">
        <v>7</v>
      </c>
      <c r="I6" s="21" t="s">
        <v>6</v>
      </c>
      <c r="J6" s="21" t="s">
        <v>14</v>
      </c>
      <c r="K6" s="21" t="s">
        <v>163</v>
      </c>
      <c r="L6" s="57" t="s">
        <v>69</v>
      </c>
      <c r="M6" s="57" t="s">
        <v>0</v>
      </c>
      <c r="N6" s="58" t="s">
        <v>157</v>
      </c>
    </row>
    <row r="7" spans="1:16" s="9" customFormat="1" ht="24" customHeight="1">
      <c r="A7" s="141"/>
      <c r="B7" s="89">
        <v>1</v>
      </c>
      <c r="C7" s="90">
        <v>2</v>
      </c>
      <c r="D7" s="91" t="s">
        <v>180</v>
      </c>
      <c r="E7" s="92" t="s">
        <v>23</v>
      </c>
      <c r="F7" s="90" t="str">
        <f t="shared" ref="F7:F15" si="0">$A$6</f>
        <v>SETOR A</v>
      </c>
      <c r="G7" s="93">
        <v>16</v>
      </c>
      <c r="H7" s="93">
        <v>2474</v>
      </c>
      <c r="I7" s="93">
        <v>1272</v>
      </c>
      <c r="J7" s="94">
        <f t="shared" ref="J7:J14" si="1">G7*20+H7</f>
        <v>2794</v>
      </c>
      <c r="K7" s="95"/>
      <c r="L7" s="96">
        <f t="shared" ref="L7:L14" si="2">B7</f>
        <v>1</v>
      </c>
      <c r="M7" s="97"/>
      <c r="N7" s="98"/>
      <c r="O7" s="19"/>
      <c r="P7" s="19"/>
    </row>
    <row r="8" spans="1:16" s="12" customFormat="1" ht="24" customHeight="1">
      <c r="A8" s="141"/>
      <c r="B8" s="89">
        <v>2</v>
      </c>
      <c r="C8" s="90">
        <v>3</v>
      </c>
      <c r="D8" s="91" t="s">
        <v>109</v>
      </c>
      <c r="E8" s="92" t="s">
        <v>12</v>
      </c>
      <c r="F8" s="99" t="str">
        <f t="shared" si="0"/>
        <v>SETOR A</v>
      </c>
      <c r="G8" s="93">
        <v>16</v>
      </c>
      <c r="H8" s="93">
        <v>1862</v>
      </c>
      <c r="I8" s="93">
        <v>336</v>
      </c>
      <c r="J8" s="94">
        <f t="shared" si="1"/>
        <v>2182</v>
      </c>
      <c r="K8" s="95"/>
      <c r="L8" s="96">
        <f t="shared" si="2"/>
        <v>2</v>
      </c>
      <c r="M8" s="97"/>
      <c r="N8" s="98"/>
      <c r="O8" s="19"/>
      <c r="P8" s="19"/>
    </row>
    <row r="9" spans="1:16" s="9" customFormat="1" ht="24" customHeight="1">
      <c r="A9" s="141"/>
      <c r="B9" s="89">
        <v>3</v>
      </c>
      <c r="C9" s="90">
        <v>1</v>
      </c>
      <c r="D9" s="100" t="s">
        <v>39</v>
      </c>
      <c r="E9" s="92" t="s">
        <v>184</v>
      </c>
      <c r="F9" s="90" t="str">
        <f t="shared" si="0"/>
        <v>SETOR A</v>
      </c>
      <c r="G9" s="93">
        <v>28</v>
      </c>
      <c r="H9" s="93">
        <v>1420</v>
      </c>
      <c r="I9" s="93">
        <v>160</v>
      </c>
      <c r="J9" s="94">
        <f t="shared" si="1"/>
        <v>1980</v>
      </c>
      <c r="K9" s="95"/>
      <c r="L9" s="96">
        <f t="shared" si="2"/>
        <v>3</v>
      </c>
      <c r="M9" s="97"/>
      <c r="N9" s="98"/>
      <c r="O9" s="19"/>
      <c r="P9" s="19"/>
    </row>
    <row r="10" spans="1:16" s="9" customFormat="1" ht="24" customHeight="1">
      <c r="A10" s="141"/>
      <c r="B10" s="89">
        <v>4</v>
      </c>
      <c r="C10" s="90">
        <v>8</v>
      </c>
      <c r="D10" s="91" t="s">
        <v>82</v>
      </c>
      <c r="E10" s="92" t="s">
        <v>10</v>
      </c>
      <c r="F10" s="90" t="str">
        <f t="shared" si="0"/>
        <v>SETOR A</v>
      </c>
      <c r="G10" s="93">
        <v>18</v>
      </c>
      <c r="H10" s="93">
        <v>1232</v>
      </c>
      <c r="I10" s="93">
        <v>282</v>
      </c>
      <c r="J10" s="94">
        <f t="shared" si="1"/>
        <v>1592</v>
      </c>
      <c r="K10" s="95"/>
      <c r="L10" s="96">
        <f t="shared" si="2"/>
        <v>4</v>
      </c>
      <c r="M10" s="97"/>
      <c r="N10" s="98"/>
      <c r="O10" s="19"/>
      <c r="P10" s="19"/>
    </row>
    <row r="11" spans="1:16" s="9" customFormat="1" ht="24" customHeight="1">
      <c r="A11" s="141"/>
      <c r="B11" s="89">
        <v>5</v>
      </c>
      <c r="C11" s="90">
        <v>9</v>
      </c>
      <c r="D11" s="91" t="s">
        <v>202</v>
      </c>
      <c r="E11" s="92" t="s">
        <v>9</v>
      </c>
      <c r="F11" s="90" t="str">
        <f t="shared" si="0"/>
        <v>SETOR A</v>
      </c>
      <c r="G11" s="93">
        <v>13</v>
      </c>
      <c r="H11" s="93">
        <v>1120</v>
      </c>
      <c r="I11" s="93">
        <v>190</v>
      </c>
      <c r="J11" s="94">
        <f t="shared" si="1"/>
        <v>1380</v>
      </c>
      <c r="K11" s="95"/>
      <c r="L11" s="96">
        <f t="shared" si="2"/>
        <v>5</v>
      </c>
      <c r="M11" s="97"/>
      <c r="N11" s="98"/>
      <c r="O11" s="19"/>
      <c r="P11" s="19"/>
    </row>
    <row r="12" spans="1:16" s="9" customFormat="1" ht="24" customHeight="1">
      <c r="A12" s="141"/>
      <c r="B12" s="89">
        <v>6</v>
      </c>
      <c r="C12" s="90">
        <v>5</v>
      </c>
      <c r="D12" s="91" t="s">
        <v>165</v>
      </c>
      <c r="E12" s="92" t="s">
        <v>12</v>
      </c>
      <c r="F12" s="90" t="str">
        <f t="shared" si="0"/>
        <v>SETOR A</v>
      </c>
      <c r="G12" s="93">
        <v>12</v>
      </c>
      <c r="H12" s="93">
        <v>908</v>
      </c>
      <c r="I12" s="93">
        <v>192</v>
      </c>
      <c r="J12" s="94">
        <f t="shared" si="1"/>
        <v>1148</v>
      </c>
      <c r="K12" s="95"/>
      <c r="L12" s="96">
        <f t="shared" si="2"/>
        <v>6</v>
      </c>
      <c r="M12" s="97"/>
      <c r="N12" s="98"/>
      <c r="O12" s="19"/>
      <c r="P12" s="19"/>
    </row>
    <row r="13" spans="1:16" s="9" customFormat="1" ht="24" customHeight="1">
      <c r="A13" s="141"/>
      <c r="B13" s="89">
        <v>7</v>
      </c>
      <c r="C13" s="90">
        <v>4</v>
      </c>
      <c r="D13" s="91" t="s">
        <v>181</v>
      </c>
      <c r="E13" s="92" t="s">
        <v>11</v>
      </c>
      <c r="F13" s="90" t="str">
        <f t="shared" si="0"/>
        <v>SETOR A</v>
      </c>
      <c r="G13" s="93">
        <v>11</v>
      </c>
      <c r="H13" s="93">
        <v>688</v>
      </c>
      <c r="I13" s="93">
        <v>222</v>
      </c>
      <c r="J13" s="94">
        <f t="shared" si="1"/>
        <v>908</v>
      </c>
      <c r="K13" s="95"/>
      <c r="L13" s="96">
        <f t="shared" si="2"/>
        <v>7</v>
      </c>
      <c r="M13" s="97"/>
      <c r="N13" s="98"/>
      <c r="O13" s="19"/>
      <c r="P13" s="19"/>
    </row>
    <row r="14" spans="1:16" s="9" customFormat="1" ht="24" customHeight="1">
      <c r="A14" s="141"/>
      <c r="B14" s="89">
        <v>8</v>
      </c>
      <c r="C14" s="90">
        <v>6</v>
      </c>
      <c r="D14" s="91" t="s">
        <v>182</v>
      </c>
      <c r="E14" s="92" t="s">
        <v>10</v>
      </c>
      <c r="F14" s="90" t="str">
        <f t="shared" si="0"/>
        <v>SETOR A</v>
      </c>
      <c r="G14" s="93">
        <v>3</v>
      </c>
      <c r="H14" s="93">
        <v>286</v>
      </c>
      <c r="I14" s="93">
        <v>158</v>
      </c>
      <c r="J14" s="94">
        <f t="shared" si="1"/>
        <v>346</v>
      </c>
      <c r="K14" s="95"/>
      <c r="L14" s="96">
        <f t="shared" si="2"/>
        <v>8</v>
      </c>
      <c r="M14" s="97"/>
      <c r="N14" s="98"/>
      <c r="O14" s="19"/>
      <c r="P14" s="19"/>
    </row>
    <row r="15" spans="1:16" s="9" customFormat="1" ht="24" customHeight="1">
      <c r="A15" s="141"/>
      <c r="B15" s="89"/>
      <c r="C15" s="90"/>
      <c r="D15" s="101" t="s">
        <v>59</v>
      </c>
      <c r="E15" s="92" t="s">
        <v>184</v>
      </c>
      <c r="F15" s="90" t="str">
        <f t="shared" si="0"/>
        <v>SETOR A</v>
      </c>
      <c r="G15" s="93"/>
      <c r="H15" s="93"/>
      <c r="I15" s="93"/>
      <c r="J15" s="94"/>
      <c r="K15" s="95"/>
      <c r="L15" s="96"/>
      <c r="M15" s="97"/>
      <c r="N15" s="98" t="s">
        <v>183</v>
      </c>
      <c r="O15" s="19"/>
      <c r="P15" s="19"/>
    </row>
    <row r="16" spans="1:16" s="9" customFormat="1" ht="24" customHeight="1">
      <c r="A16" s="142"/>
      <c r="B16" s="89"/>
      <c r="C16" s="90"/>
      <c r="D16" s="91"/>
      <c r="E16" s="92"/>
      <c r="F16" s="99"/>
      <c r="G16" s="93">
        <f>SUBTOTAL(109,G7:G15)</f>
        <v>117</v>
      </c>
      <c r="H16" s="93">
        <f>SUBTOTAL(109,H7:H15)</f>
        <v>9990</v>
      </c>
      <c r="I16" s="93"/>
      <c r="J16" s="94"/>
      <c r="K16" s="95"/>
      <c r="L16" s="96"/>
      <c r="M16" s="97"/>
      <c r="N16" s="98"/>
      <c r="O16" s="19"/>
      <c r="P16" s="19"/>
    </row>
    <row r="17" spans="1:14" ht="24" customHeight="1">
      <c r="J17" s="4"/>
      <c r="K17" s="4"/>
    </row>
    <row r="18" spans="1:14" s="18" customFormat="1" ht="24" customHeight="1">
      <c r="F18" s="62"/>
    </row>
    <row r="19" spans="1:14" ht="24" customHeight="1">
      <c r="A19" s="140" t="s">
        <v>17</v>
      </c>
      <c r="B19" s="20" t="s">
        <v>2</v>
      </c>
      <c r="C19" s="21" t="s">
        <v>3</v>
      </c>
      <c r="D19" s="21" t="s">
        <v>4</v>
      </c>
      <c r="E19" s="21" t="s">
        <v>1</v>
      </c>
      <c r="F19" s="21" t="s">
        <v>70</v>
      </c>
      <c r="G19" s="21" t="s">
        <v>5</v>
      </c>
      <c r="H19" s="21" t="s">
        <v>7</v>
      </c>
      <c r="I19" s="21" t="s">
        <v>6</v>
      </c>
      <c r="J19" s="21" t="s">
        <v>14</v>
      </c>
      <c r="K19" s="21" t="s">
        <v>163</v>
      </c>
      <c r="L19" s="57" t="s">
        <v>69</v>
      </c>
      <c r="M19" s="57" t="s">
        <v>0</v>
      </c>
      <c r="N19" s="58" t="s">
        <v>157</v>
      </c>
    </row>
    <row r="20" spans="1:14" ht="24" customHeight="1">
      <c r="A20" s="141"/>
      <c r="B20" s="89">
        <v>1</v>
      </c>
      <c r="C20" s="92">
        <v>16</v>
      </c>
      <c r="D20" s="91" t="s">
        <v>188</v>
      </c>
      <c r="E20" s="92" t="s">
        <v>189</v>
      </c>
      <c r="F20" s="90" t="str">
        <f t="shared" ref="F20:F28" si="3">$A$19</f>
        <v>SETOR B</v>
      </c>
      <c r="G20" s="93">
        <v>26</v>
      </c>
      <c r="H20" s="93">
        <v>1538</v>
      </c>
      <c r="I20" s="93">
        <v>154</v>
      </c>
      <c r="J20" s="94">
        <f t="shared" ref="J20:J28" si="4">G20*20+H20</f>
        <v>2058</v>
      </c>
      <c r="K20" s="95"/>
      <c r="L20" s="96">
        <f t="shared" ref="L20:L28" si="5">B20</f>
        <v>1</v>
      </c>
      <c r="M20" s="97"/>
      <c r="N20" s="102"/>
    </row>
    <row r="21" spans="1:14" ht="24" customHeight="1">
      <c r="A21" s="141"/>
      <c r="B21" s="89">
        <v>2</v>
      </c>
      <c r="C21" s="92">
        <v>20</v>
      </c>
      <c r="D21" s="91" t="s">
        <v>193</v>
      </c>
      <c r="E21" s="92" t="s">
        <v>11</v>
      </c>
      <c r="F21" s="90" t="str">
        <f t="shared" si="3"/>
        <v>SETOR B</v>
      </c>
      <c r="G21" s="93">
        <v>16</v>
      </c>
      <c r="H21" s="93">
        <v>1644</v>
      </c>
      <c r="I21" s="93">
        <v>268</v>
      </c>
      <c r="J21" s="94">
        <f t="shared" si="4"/>
        <v>1964</v>
      </c>
      <c r="K21" s="95"/>
      <c r="L21" s="96">
        <f t="shared" si="5"/>
        <v>2</v>
      </c>
      <c r="M21" s="97"/>
      <c r="N21" s="103"/>
    </row>
    <row r="22" spans="1:14" ht="24" customHeight="1">
      <c r="A22" s="141"/>
      <c r="B22" s="89">
        <v>3</v>
      </c>
      <c r="C22" s="92">
        <v>19</v>
      </c>
      <c r="D22" s="91" t="s">
        <v>192</v>
      </c>
      <c r="E22" s="92" t="s">
        <v>12</v>
      </c>
      <c r="F22" s="90" t="str">
        <f t="shared" si="3"/>
        <v>SETOR B</v>
      </c>
      <c r="G22" s="93">
        <v>18</v>
      </c>
      <c r="H22" s="93">
        <v>1128</v>
      </c>
      <c r="I22" s="93">
        <v>248</v>
      </c>
      <c r="J22" s="94">
        <f t="shared" si="4"/>
        <v>1488</v>
      </c>
      <c r="K22" s="95"/>
      <c r="L22" s="96">
        <f t="shared" si="5"/>
        <v>3</v>
      </c>
      <c r="M22" s="97"/>
      <c r="N22" s="102"/>
    </row>
    <row r="23" spans="1:14" ht="24" customHeight="1">
      <c r="A23" s="141"/>
      <c r="B23" s="89">
        <v>4</v>
      </c>
      <c r="C23" s="92">
        <v>18</v>
      </c>
      <c r="D23" s="91" t="s">
        <v>191</v>
      </c>
      <c r="E23" s="92" t="s">
        <v>162</v>
      </c>
      <c r="F23" s="90" t="str">
        <f t="shared" si="3"/>
        <v>SETOR B</v>
      </c>
      <c r="G23" s="93">
        <v>14</v>
      </c>
      <c r="H23" s="93">
        <v>930</v>
      </c>
      <c r="I23" s="93">
        <v>240</v>
      </c>
      <c r="J23" s="94">
        <f t="shared" si="4"/>
        <v>1210</v>
      </c>
      <c r="K23" s="95"/>
      <c r="L23" s="96">
        <f t="shared" si="5"/>
        <v>4</v>
      </c>
      <c r="M23" s="97"/>
      <c r="N23" s="103"/>
    </row>
    <row r="24" spans="1:14" s="10" customFormat="1" ht="24" customHeight="1">
      <c r="A24" s="141"/>
      <c r="B24" s="89">
        <v>5</v>
      </c>
      <c r="C24" s="92">
        <v>12</v>
      </c>
      <c r="D24" s="91" t="s">
        <v>185</v>
      </c>
      <c r="E24" s="92" t="s">
        <v>12</v>
      </c>
      <c r="F24" s="99" t="str">
        <f t="shared" si="3"/>
        <v>SETOR B</v>
      </c>
      <c r="G24" s="93">
        <v>11</v>
      </c>
      <c r="H24" s="93">
        <v>748</v>
      </c>
      <c r="I24" s="93">
        <v>176</v>
      </c>
      <c r="J24" s="94">
        <f t="shared" si="4"/>
        <v>968</v>
      </c>
      <c r="K24" s="95"/>
      <c r="L24" s="96">
        <f t="shared" si="5"/>
        <v>5</v>
      </c>
      <c r="M24" s="97"/>
      <c r="N24" s="102"/>
    </row>
    <row r="25" spans="1:14" ht="24" customHeight="1">
      <c r="A25" s="141"/>
      <c r="B25" s="89">
        <v>6</v>
      </c>
      <c r="C25" s="92">
        <v>17</v>
      </c>
      <c r="D25" s="91" t="s">
        <v>190</v>
      </c>
      <c r="E25" s="92" t="s">
        <v>10</v>
      </c>
      <c r="F25" s="90" t="str">
        <f t="shared" si="3"/>
        <v>SETOR B</v>
      </c>
      <c r="G25" s="93">
        <v>7</v>
      </c>
      <c r="H25" s="93">
        <v>766</v>
      </c>
      <c r="I25" s="93">
        <v>300</v>
      </c>
      <c r="J25" s="94">
        <f t="shared" si="4"/>
        <v>906</v>
      </c>
      <c r="K25" s="95"/>
      <c r="L25" s="96">
        <f t="shared" si="5"/>
        <v>6</v>
      </c>
      <c r="M25" s="97"/>
      <c r="N25" s="102"/>
    </row>
    <row r="26" spans="1:14" s="10" customFormat="1" ht="24" customHeight="1">
      <c r="A26" s="141"/>
      <c r="B26" s="89">
        <v>7</v>
      </c>
      <c r="C26" s="92">
        <v>13</v>
      </c>
      <c r="D26" s="91" t="s">
        <v>186</v>
      </c>
      <c r="E26" s="92" t="s">
        <v>9</v>
      </c>
      <c r="F26" s="90" t="str">
        <f t="shared" si="3"/>
        <v>SETOR B</v>
      </c>
      <c r="G26" s="93">
        <v>10</v>
      </c>
      <c r="H26" s="93">
        <v>570</v>
      </c>
      <c r="I26" s="93">
        <v>200</v>
      </c>
      <c r="J26" s="94">
        <f t="shared" si="4"/>
        <v>770</v>
      </c>
      <c r="K26" s="95"/>
      <c r="L26" s="96">
        <f t="shared" si="5"/>
        <v>7</v>
      </c>
      <c r="M26" s="97"/>
      <c r="N26" s="102"/>
    </row>
    <row r="27" spans="1:14" ht="24" customHeight="1">
      <c r="A27" s="141"/>
      <c r="B27" s="89">
        <v>8</v>
      </c>
      <c r="C27" s="92">
        <v>15</v>
      </c>
      <c r="D27" s="91" t="s">
        <v>187</v>
      </c>
      <c r="E27" s="92" t="s">
        <v>10</v>
      </c>
      <c r="F27" s="90" t="str">
        <f t="shared" si="3"/>
        <v>SETOR B</v>
      </c>
      <c r="G27" s="93">
        <v>5</v>
      </c>
      <c r="H27" s="93">
        <v>670</v>
      </c>
      <c r="I27" s="93">
        <v>546</v>
      </c>
      <c r="J27" s="94">
        <f t="shared" si="4"/>
        <v>770</v>
      </c>
      <c r="K27" s="95"/>
      <c r="L27" s="96">
        <f t="shared" si="5"/>
        <v>8</v>
      </c>
      <c r="M27" s="97"/>
      <c r="N27" s="102"/>
    </row>
    <row r="28" spans="1:14" ht="24" customHeight="1">
      <c r="A28" s="141"/>
      <c r="B28" s="89">
        <v>9</v>
      </c>
      <c r="C28" s="92">
        <v>11</v>
      </c>
      <c r="D28" s="91" t="s">
        <v>241</v>
      </c>
      <c r="E28" s="92" t="s">
        <v>23</v>
      </c>
      <c r="F28" s="90" t="str">
        <f t="shared" si="3"/>
        <v>SETOR B</v>
      </c>
      <c r="G28" s="104">
        <v>4</v>
      </c>
      <c r="H28" s="104">
        <v>566</v>
      </c>
      <c r="I28" s="93">
        <v>306</v>
      </c>
      <c r="J28" s="94">
        <f t="shared" si="4"/>
        <v>646</v>
      </c>
      <c r="K28" s="95"/>
      <c r="L28" s="96">
        <f t="shared" si="5"/>
        <v>9</v>
      </c>
      <c r="M28" s="97"/>
      <c r="N28" s="102"/>
    </row>
    <row r="29" spans="1:14" ht="24" customHeight="1">
      <c r="A29" s="142"/>
      <c r="B29" s="89"/>
      <c r="C29" s="92"/>
      <c r="D29" s="91"/>
      <c r="E29" s="92"/>
      <c r="F29" s="90"/>
      <c r="G29" s="93">
        <f>SUBTOTAL(109,G20:G28)</f>
        <v>111</v>
      </c>
      <c r="H29" s="93">
        <f>SUBTOTAL(109,H20:H28)</f>
        <v>8560</v>
      </c>
      <c r="I29" s="93"/>
      <c r="J29" s="94"/>
      <c r="K29" s="95"/>
      <c r="L29" s="96"/>
      <c r="M29" s="97"/>
      <c r="N29" s="102"/>
    </row>
    <row r="30" spans="1:14" ht="24" customHeight="1">
      <c r="J30" s="4"/>
      <c r="K30" s="4"/>
    </row>
    <row r="31" spans="1:14" ht="22.5" customHeight="1">
      <c r="J31" s="4"/>
      <c r="K31" s="4"/>
    </row>
    <row r="32" spans="1:14" ht="22.5" customHeight="1">
      <c r="J32" s="4"/>
      <c r="K32" s="4"/>
    </row>
    <row r="33" spans="10:11" ht="22.5" customHeight="1">
      <c r="J33" s="4"/>
      <c r="K33" s="4"/>
    </row>
    <row r="34" spans="10:11" ht="22.5" customHeight="1">
      <c r="J34" s="4"/>
      <c r="K34" s="4"/>
    </row>
    <row r="35" spans="10:11" ht="22.5" customHeight="1">
      <c r="J35" s="4"/>
      <c r="K35" s="4"/>
    </row>
    <row r="36" spans="10:11" ht="22.5" customHeight="1">
      <c r="J36" s="4"/>
      <c r="K36" s="4"/>
    </row>
    <row r="37" spans="10:11" ht="22.5" customHeight="1">
      <c r="J37" s="4"/>
      <c r="K37" s="4"/>
    </row>
    <row r="38" spans="10:11" ht="22.5" customHeight="1">
      <c r="J38" s="4"/>
      <c r="K38" s="4"/>
    </row>
    <row r="39" spans="10:11" ht="22.5" customHeight="1">
      <c r="J39" s="4"/>
      <c r="K39" s="4"/>
    </row>
    <row r="40" spans="10:11" ht="22.5" customHeight="1">
      <c r="J40" s="4"/>
      <c r="K40" s="4"/>
    </row>
    <row r="41" spans="10:11" ht="22.5" customHeight="1">
      <c r="J41" s="4"/>
      <c r="K41" s="4"/>
    </row>
    <row r="42" spans="10:11" ht="22.5" customHeight="1">
      <c r="J42" s="4"/>
      <c r="K42" s="4"/>
    </row>
    <row r="43" spans="10:11" ht="22.5" customHeight="1">
      <c r="J43" s="4"/>
      <c r="K43" s="4"/>
    </row>
    <row r="44" spans="10:11" ht="22.5" customHeight="1">
      <c r="J44" s="4"/>
      <c r="K44" s="4"/>
    </row>
    <row r="45" spans="10:11" ht="22.5" customHeight="1">
      <c r="J45" s="4"/>
      <c r="K45" s="4"/>
    </row>
    <row r="46" spans="10:11" ht="22.5" customHeight="1">
      <c r="J46" s="4"/>
      <c r="K46" s="4"/>
    </row>
    <row r="47" spans="10:11" ht="22.5" customHeight="1">
      <c r="J47" s="4"/>
      <c r="K47" s="4"/>
    </row>
    <row r="48" spans="10:11" ht="22.5" customHeight="1">
      <c r="J48" s="4"/>
      <c r="K48" s="4"/>
    </row>
  </sheetData>
  <mergeCells count="6">
    <mergeCell ref="A1:I1"/>
    <mergeCell ref="A6:A16"/>
    <mergeCell ref="A19:A29"/>
    <mergeCell ref="A4:J4"/>
    <mergeCell ref="A3:J3"/>
    <mergeCell ref="A2:J2"/>
  </mergeCells>
  <pageMargins left="0.78740157480314965" right="0.78740157480314965" top="0.98425196850393704" bottom="0.98425196850393704" header="0.51181102362204722" footer="0.51181102362204722"/>
  <pageSetup paperSize="9" scale="41" orientation="landscape" r:id="rId1"/>
  <headerFooter alignWithMargins="0"/>
  <legacyDrawing r:id="rId2"/>
  <oleObjects>
    <oleObject progId="Word.Document.8" shapeId="50177" r:id="rId3"/>
  </oleObjects>
  <tableParts count="2"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"/>
  <sheetViews>
    <sheetView workbookViewId="0">
      <selection activeCell="A2" sqref="A2:J2"/>
    </sheetView>
  </sheetViews>
  <sheetFormatPr defaultRowHeight="12.75"/>
  <cols>
    <col min="1" max="1" width="6" customWidth="1"/>
    <col min="2" max="2" width="8.140625" customWidth="1"/>
    <col min="4" max="4" width="34" customWidth="1"/>
    <col min="5" max="5" width="17.42578125" customWidth="1"/>
    <col min="6" max="6" width="14.28515625" customWidth="1"/>
    <col min="14" max="14" width="10.7109375" customWidth="1"/>
  </cols>
  <sheetData>
    <row r="1" spans="1:21" ht="23.25">
      <c r="A1" s="138"/>
      <c r="B1" s="138"/>
      <c r="C1" s="138"/>
      <c r="D1" s="138"/>
      <c r="E1" s="138"/>
      <c r="F1" s="138"/>
      <c r="G1" s="138"/>
      <c r="H1" s="138"/>
      <c r="I1" s="138"/>
      <c r="J1" s="13"/>
      <c r="K1" s="13"/>
      <c r="L1" s="5"/>
      <c r="M1" s="1"/>
      <c r="N1" s="1"/>
      <c r="O1" s="1"/>
      <c r="P1" s="1"/>
      <c r="Q1" s="1"/>
      <c r="R1" s="1"/>
      <c r="S1" s="1"/>
      <c r="T1" s="1"/>
      <c r="U1" s="1"/>
    </row>
    <row r="2" spans="1:21" ht="20.25">
      <c r="A2" s="145" t="s">
        <v>178</v>
      </c>
      <c r="B2" s="145"/>
      <c r="C2" s="145"/>
      <c r="D2" s="145"/>
      <c r="E2" s="145"/>
      <c r="F2" s="145"/>
      <c r="G2" s="145"/>
      <c r="H2" s="145"/>
      <c r="I2" s="145"/>
      <c r="J2" s="145"/>
      <c r="K2" s="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">
      <c r="A3" s="146" t="s">
        <v>179</v>
      </c>
      <c r="B3" s="146"/>
      <c r="C3" s="146"/>
      <c r="D3" s="146"/>
      <c r="E3" s="146"/>
      <c r="F3" s="146"/>
      <c r="G3" s="146"/>
      <c r="H3" s="146"/>
      <c r="I3" s="146"/>
      <c r="J3" s="146"/>
      <c r="K3" s="7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">
      <c r="A4" s="145" t="s">
        <v>194</v>
      </c>
      <c r="B4" s="145"/>
      <c r="C4" s="145"/>
      <c r="D4" s="145"/>
      <c r="E4" s="145"/>
      <c r="F4" s="145"/>
      <c r="G4" s="145"/>
      <c r="H4" s="145"/>
      <c r="I4" s="145"/>
      <c r="J4" s="145"/>
      <c r="K4" s="8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3.25">
      <c r="A5" s="2"/>
      <c r="B5" s="2"/>
      <c r="C5" s="3"/>
      <c r="D5" s="3"/>
      <c r="E5" s="3"/>
      <c r="F5" s="3"/>
      <c r="G5" s="2"/>
      <c r="H5" s="2"/>
      <c r="I5" s="2"/>
      <c r="J5" s="14"/>
      <c r="K5" s="14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>
      <c r="A6" s="147" t="s">
        <v>18</v>
      </c>
      <c r="B6" s="20" t="s">
        <v>2</v>
      </c>
      <c r="C6" s="21" t="s">
        <v>3</v>
      </c>
      <c r="D6" s="21" t="s">
        <v>4</v>
      </c>
      <c r="E6" s="21" t="s">
        <v>1</v>
      </c>
      <c r="F6" s="21" t="s">
        <v>70</v>
      </c>
      <c r="G6" s="21" t="s">
        <v>5</v>
      </c>
      <c r="H6" s="21" t="s">
        <v>7</v>
      </c>
      <c r="I6" s="21" t="s">
        <v>6</v>
      </c>
      <c r="J6" s="21" t="s">
        <v>14</v>
      </c>
      <c r="K6" s="21" t="s">
        <v>163</v>
      </c>
      <c r="L6" s="57" t="s">
        <v>69</v>
      </c>
      <c r="M6" s="57" t="s">
        <v>0</v>
      </c>
      <c r="N6" s="58" t="s">
        <v>157</v>
      </c>
      <c r="O6" s="9"/>
      <c r="P6" s="9"/>
      <c r="Q6" s="9"/>
      <c r="R6" s="9"/>
      <c r="S6" s="9"/>
      <c r="T6" s="9"/>
      <c r="U6" s="9"/>
    </row>
    <row r="7" spans="1:21" ht="15.75">
      <c r="A7" s="148"/>
      <c r="B7" s="72">
        <v>1</v>
      </c>
      <c r="C7" s="75">
        <v>23</v>
      </c>
      <c r="D7" s="74" t="s">
        <v>160</v>
      </c>
      <c r="E7" s="73" t="s">
        <v>12</v>
      </c>
      <c r="F7" s="75" t="str">
        <f t="shared" ref="F7:F15" si="0">$A$6</f>
        <v>SETOR C</v>
      </c>
      <c r="G7" s="77">
        <v>26</v>
      </c>
      <c r="H7" s="77">
        <v>1580</v>
      </c>
      <c r="I7" s="77">
        <v>328</v>
      </c>
      <c r="J7" s="78">
        <f t="shared" ref="J7:J13" si="1">G7*20+H7</f>
        <v>2100</v>
      </c>
      <c r="K7" s="79"/>
      <c r="L7" s="80">
        <f>+Master_D3[[#This Row],[Classif.]]</f>
        <v>1</v>
      </c>
      <c r="M7" s="81"/>
      <c r="N7" s="86"/>
      <c r="O7" s="19"/>
      <c r="P7" s="19"/>
      <c r="Q7" s="9"/>
      <c r="R7" s="9"/>
      <c r="S7" s="9"/>
      <c r="T7" s="9"/>
      <c r="U7" s="9"/>
    </row>
    <row r="8" spans="1:21" ht="15.75">
      <c r="A8" s="148"/>
      <c r="B8" s="72">
        <v>2</v>
      </c>
      <c r="C8" s="75">
        <v>30</v>
      </c>
      <c r="D8" s="74" t="s">
        <v>24</v>
      </c>
      <c r="E8" s="73" t="s">
        <v>9</v>
      </c>
      <c r="F8" s="75" t="str">
        <f t="shared" si="0"/>
        <v>SETOR C</v>
      </c>
      <c r="G8" s="77">
        <v>11</v>
      </c>
      <c r="H8" s="77">
        <v>840</v>
      </c>
      <c r="I8" s="77">
        <v>256</v>
      </c>
      <c r="J8" s="78">
        <f t="shared" si="1"/>
        <v>1060</v>
      </c>
      <c r="K8" s="79"/>
      <c r="L8" s="80">
        <f>+Master_D3[[#This Row],[Classif.]]</f>
        <v>2</v>
      </c>
      <c r="M8" s="81"/>
      <c r="N8" s="86"/>
      <c r="O8" s="19"/>
      <c r="P8" s="19"/>
      <c r="Q8" s="12"/>
      <c r="R8" s="12"/>
      <c r="S8" s="12"/>
      <c r="T8" s="12"/>
      <c r="U8" s="12"/>
    </row>
    <row r="9" spans="1:21" ht="15.75">
      <c r="A9" s="148"/>
      <c r="B9" s="72">
        <v>3</v>
      </c>
      <c r="C9" s="75">
        <v>24</v>
      </c>
      <c r="D9" s="87" t="s">
        <v>46</v>
      </c>
      <c r="E9" s="73" t="s">
        <v>9</v>
      </c>
      <c r="F9" s="75" t="str">
        <f t="shared" si="0"/>
        <v>SETOR C</v>
      </c>
      <c r="G9" s="77">
        <v>19</v>
      </c>
      <c r="H9" s="77">
        <v>660</v>
      </c>
      <c r="I9" s="77">
        <v>88</v>
      </c>
      <c r="J9" s="78">
        <f t="shared" si="1"/>
        <v>1040</v>
      </c>
      <c r="K9" s="79"/>
      <c r="L9" s="80">
        <f>+Master_D3[[#This Row],[Classif.]]</f>
        <v>3</v>
      </c>
      <c r="M9" s="81"/>
      <c r="N9" s="86"/>
      <c r="O9" s="19"/>
      <c r="P9" s="19"/>
      <c r="Q9" s="9"/>
      <c r="R9" s="9"/>
      <c r="S9" s="9"/>
      <c r="T9" s="9"/>
      <c r="U9" s="9"/>
    </row>
    <row r="10" spans="1:21" ht="15.75">
      <c r="A10" s="148"/>
      <c r="B10" s="72">
        <v>4</v>
      </c>
      <c r="C10" s="75">
        <v>29</v>
      </c>
      <c r="D10" s="88" t="s">
        <v>198</v>
      </c>
      <c r="E10" s="73" t="s">
        <v>10</v>
      </c>
      <c r="F10" s="75" t="str">
        <f t="shared" si="0"/>
        <v>SETOR C</v>
      </c>
      <c r="G10" s="77">
        <v>6</v>
      </c>
      <c r="H10" s="77">
        <v>684</v>
      </c>
      <c r="I10" s="77">
        <v>220</v>
      </c>
      <c r="J10" s="78">
        <f t="shared" si="1"/>
        <v>804</v>
      </c>
      <c r="K10" s="79"/>
      <c r="L10" s="80">
        <f>+Master_D3[[#This Row],[Classif.]]</f>
        <v>4</v>
      </c>
      <c r="M10" s="81"/>
      <c r="N10" s="86"/>
      <c r="O10" s="19"/>
      <c r="P10" s="19"/>
      <c r="Q10" s="9"/>
      <c r="R10" s="9"/>
      <c r="S10" s="9"/>
      <c r="T10" s="9"/>
      <c r="U10" s="9"/>
    </row>
    <row r="11" spans="1:21" ht="15.75">
      <c r="A11" s="148"/>
      <c r="B11" s="72">
        <v>5</v>
      </c>
      <c r="C11" s="75">
        <v>21</v>
      </c>
      <c r="D11" s="74" t="s">
        <v>195</v>
      </c>
      <c r="E11" s="73" t="s">
        <v>11</v>
      </c>
      <c r="F11" s="75" t="str">
        <f t="shared" si="0"/>
        <v>SETOR C</v>
      </c>
      <c r="G11" s="77">
        <v>6</v>
      </c>
      <c r="H11" s="77">
        <v>662</v>
      </c>
      <c r="I11" s="77">
        <v>148</v>
      </c>
      <c r="J11" s="78">
        <f t="shared" si="1"/>
        <v>782</v>
      </c>
      <c r="K11" s="79"/>
      <c r="L11" s="80">
        <f>+Master_D3[[#This Row],[Classif.]]</f>
        <v>5</v>
      </c>
      <c r="M11" s="81"/>
      <c r="N11" s="86"/>
      <c r="O11" s="19"/>
      <c r="P11" s="19"/>
      <c r="Q11" s="9"/>
      <c r="R11" s="9"/>
      <c r="S11" s="9"/>
      <c r="T11" s="9"/>
      <c r="U11" s="9"/>
    </row>
    <row r="12" spans="1:21" ht="15.75">
      <c r="A12" s="148"/>
      <c r="B12" s="72">
        <v>6</v>
      </c>
      <c r="C12" s="75">
        <v>22</v>
      </c>
      <c r="D12" s="74" t="s">
        <v>125</v>
      </c>
      <c r="E12" s="73" t="s">
        <v>189</v>
      </c>
      <c r="F12" s="83" t="str">
        <f t="shared" si="0"/>
        <v>SETOR C</v>
      </c>
      <c r="G12" s="77">
        <v>12</v>
      </c>
      <c r="H12" s="77">
        <v>442</v>
      </c>
      <c r="I12" s="77">
        <v>90</v>
      </c>
      <c r="J12" s="78">
        <f t="shared" si="1"/>
        <v>682</v>
      </c>
      <c r="K12" s="79"/>
      <c r="L12" s="80">
        <f>+Master_D3[[#This Row],[Classif.]]</f>
        <v>6</v>
      </c>
      <c r="M12" s="81"/>
      <c r="N12" s="86"/>
      <c r="O12" s="19"/>
      <c r="P12" s="19"/>
      <c r="Q12" s="9"/>
      <c r="R12" s="9"/>
      <c r="S12" s="9"/>
      <c r="T12" s="9"/>
      <c r="U12" s="9"/>
    </row>
    <row r="13" spans="1:21" ht="15.75">
      <c r="A13" s="148"/>
      <c r="B13" s="72">
        <v>7</v>
      </c>
      <c r="C13" s="75">
        <v>28</v>
      </c>
      <c r="D13" s="74" t="s">
        <v>161</v>
      </c>
      <c r="E13" s="73" t="s">
        <v>189</v>
      </c>
      <c r="F13" s="75" t="str">
        <f t="shared" si="0"/>
        <v>SETOR C</v>
      </c>
      <c r="G13" s="77">
        <v>9</v>
      </c>
      <c r="H13" s="77">
        <v>406</v>
      </c>
      <c r="I13" s="77">
        <v>174</v>
      </c>
      <c r="J13" s="78">
        <f t="shared" si="1"/>
        <v>586</v>
      </c>
      <c r="K13" s="79"/>
      <c r="L13" s="80">
        <f>+Master_D3[[#This Row],[Classif.]]</f>
        <v>7</v>
      </c>
      <c r="M13" s="81"/>
      <c r="N13" s="86"/>
      <c r="O13" s="19"/>
      <c r="P13" s="19"/>
      <c r="Q13" s="9"/>
      <c r="R13" s="9"/>
      <c r="S13" s="9"/>
      <c r="T13" s="9"/>
      <c r="U13" s="9"/>
    </row>
    <row r="14" spans="1:21" ht="15.75">
      <c r="A14" s="148"/>
      <c r="B14" s="72">
        <v>8</v>
      </c>
      <c r="C14" s="75">
        <v>25</v>
      </c>
      <c r="D14" s="74" t="s">
        <v>197</v>
      </c>
      <c r="E14" s="73" t="s">
        <v>10</v>
      </c>
      <c r="F14" s="75" t="str">
        <f t="shared" si="0"/>
        <v>SETOR C</v>
      </c>
      <c r="G14" s="77"/>
      <c r="H14" s="77"/>
      <c r="I14" s="77"/>
      <c r="J14" s="78"/>
      <c r="K14" s="79"/>
      <c r="L14" s="80">
        <f>+Master_D3[[#This Row],[Classif.]]</f>
        <v>8</v>
      </c>
      <c r="M14" s="81"/>
      <c r="N14" s="86" t="s">
        <v>183</v>
      </c>
      <c r="O14" s="19"/>
      <c r="P14" s="19"/>
      <c r="Q14" s="9"/>
      <c r="R14" s="9"/>
      <c r="S14" s="9"/>
      <c r="T14" s="9"/>
      <c r="U14" s="9"/>
    </row>
    <row r="15" spans="1:21" ht="15.75">
      <c r="A15" s="148"/>
      <c r="B15" s="72">
        <v>9</v>
      </c>
      <c r="C15" s="75">
        <v>26</v>
      </c>
      <c r="D15" s="74" t="s">
        <v>31</v>
      </c>
      <c r="E15" s="73" t="s">
        <v>12</v>
      </c>
      <c r="F15" s="75" t="str">
        <f t="shared" si="0"/>
        <v>SETOR C</v>
      </c>
      <c r="G15" s="77"/>
      <c r="H15" s="77"/>
      <c r="I15" s="77"/>
      <c r="J15" s="78"/>
      <c r="K15" s="79"/>
      <c r="L15" s="80">
        <f>+Master_D3[[#This Row],[Classif.]]</f>
        <v>9</v>
      </c>
      <c r="M15" s="81"/>
      <c r="N15" s="86" t="s">
        <v>183</v>
      </c>
      <c r="O15" s="19"/>
      <c r="P15" s="19"/>
      <c r="Q15" s="9"/>
      <c r="R15" s="9"/>
      <c r="S15" s="9"/>
      <c r="T15" s="9"/>
      <c r="U15" s="9"/>
    </row>
    <row r="16" spans="1:21" ht="15.75">
      <c r="A16" s="149"/>
      <c r="B16" s="72"/>
      <c r="C16" s="75"/>
      <c r="D16" s="74"/>
      <c r="E16" s="73"/>
      <c r="F16" s="75"/>
      <c r="G16" s="77">
        <f>SUBTOTAL(109,G7:G15)</f>
        <v>89</v>
      </c>
      <c r="H16" s="77">
        <f>SUBTOTAL(109,H7:H15)</f>
        <v>5274</v>
      </c>
      <c r="I16" s="77"/>
      <c r="J16" s="78"/>
      <c r="K16" s="79"/>
      <c r="L16" s="80"/>
      <c r="M16" s="81"/>
      <c r="N16" s="86"/>
      <c r="O16" s="19"/>
      <c r="P16" s="19"/>
      <c r="Q16" s="9"/>
      <c r="R16" s="9"/>
      <c r="S16" s="9"/>
      <c r="T16" s="9"/>
      <c r="U16" s="9"/>
    </row>
    <row r="17" spans="1:21" ht="15">
      <c r="A17" s="4"/>
      <c r="B17" s="4"/>
      <c r="C17" s="4"/>
      <c r="D17" s="4"/>
      <c r="E17" s="4"/>
      <c r="F17" s="6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5">
      <c r="A18" s="18"/>
      <c r="B18" s="18"/>
      <c r="C18" s="18"/>
      <c r="D18" s="18"/>
      <c r="E18" s="18"/>
      <c r="F18" s="62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15.75">
      <c r="A19" s="147" t="s">
        <v>8</v>
      </c>
      <c r="B19" s="20" t="s">
        <v>2</v>
      </c>
      <c r="C19" s="21" t="s">
        <v>3</v>
      </c>
      <c r="D19" s="21" t="s">
        <v>4</v>
      </c>
      <c r="E19" s="21" t="s">
        <v>1</v>
      </c>
      <c r="F19" s="21" t="s">
        <v>70</v>
      </c>
      <c r="G19" s="21" t="s">
        <v>5</v>
      </c>
      <c r="H19" s="21" t="s">
        <v>7</v>
      </c>
      <c r="I19" s="21" t="s">
        <v>6</v>
      </c>
      <c r="J19" s="21" t="s">
        <v>14</v>
      </c>
      <c r="K19" s="21" t="s">
        <v>163</v>
      </c>
      <c r="L19" s="57" t="s">
        <v>69</v>
      </c>
      <c r="M19" s="57" t="s">
        <v>0</v>
      </c>
      <c r="N19" s="58" t="s">
        <v>157</v>
      </c>
      <c r="O19" s="4"/>
      <c r="P19" s="4"/>
      <c r="Q19" s="4"/>
      <c r="R19" s="4"/>
      <c r="S19" s="4"/>
      <c r="T19" s="4"/>
      <c r="U19" s="4"/>
    </row>
    <row r="20" spans="1:21" ht="15">
      <c r="A20" s="148"/>
      <c r="B20" s="72">
        <v>1</v>
      </c>
      <c r="C20" s="73">
        <v>40</v>
      </c>
      <c r="D20" s="74" t="s">
        <v>201</v>
      </c>
      <c r="E20" s="73" t="s">
        <v>11</v>
      </c>
      <c r="F20" s="75" t="str">
        <f t="shared" ref="F20:F28" si="2">$A$19</f>
        <v>SETOR D</v>
      </c>
      <c r="G20" s="77">
        <v>19</v>
      </c>
      <c r="H20" s="77">
        <v>1264</v>
      </c>
      <c r="I20" s="77">
        <v>200</v>
      </c>
      <c r="J20" s="78">
        <f t="shared" ref="J20:J28" si="3">G20*20+H20</f>
        <v>1644</v>
      </c>
      <c r="K20" s="79"/>
      <c r="L20" s="80">
        <f t="shared" ref="L20:L28" si="4">B20</f>
        <v>1</v>
      </c>
      <c r="M20" s="81"/>
      <c r="N20" s="82"/>
      <c r="O20" s="4"/>
      <c r="P20" s="4"/>
      <c r="Q20" s="4"/>
      <c r="R20" s="4"/>
      <c r="S20" s="4"/>
      <c r="T20" s="4"/>
      <c r="U20" s="4"/>
    </row>
    <row r="21" spans="1:21" ht="15">
      <c r="A21" s="148"/>
      <c r="B21" s="72">
        <v>2</v>
      </c>
      <c r="C21" s="73">
        <v>32</v>
      </c>
      <c r="D21" s="74" t="s">
        <v>164</v>
      </c>
      <c r="E21" s="73" t="s">
        <v>189</v>
      </c>
      <c r="F21" s="75" t="str">
        <f t="shared" si="2"/>
        <v>SETOR D</v>
      </c>
      <c r="G21" s="77">
        <v>24</v>
      </c>
      <c r="H21" s="77">
        <v>838</v>
      </c>
      <c r="I21" s="77">
        <v>108</v>
      </c>
      <c r="J21" s="78">
        <f t="shared" si="3"/>
        <v>1318</v>
      </c>
      <c r="K21" s="79"/>
      <c r="L21" s="80">
        <f t="shared" si="4"/>
        <v>2</v>
      </c>
      <c r="M21" s="81"/>
      <c r="N21" s="84"/>
      <c r="O21" s="4"/>
      <c r="P21" s="4"/>
      <c r="Q21" s="4"/>
      <c r="R21" s="4"/>
      <c r="S21" s="4"/>
      <c r="T21" s="4"/>
      <c r="U21" s="4"/>
    </row>
    <row r="22" spans="1:21" ht="15">
      <c r="A22" s="148"/>
      <c r="B22" s="72">
        <v>3</v>
      </c>
      <c r="C22" s="73">
        <v>37</v>
      </c>
      <c r="D22" s="74" t="s">
        <v>112</v>
      </c>
      <c r="E22" s="73" t="s">
        <v>9</v>
      </c>
      <c r="F22" s="75" t="str">
        <f t="shared" si="2"/>
        <v>SETOR D</v>
      </c>
      <c r="G22" s="77">
        <v>20</v>
      </c>
      <c r="H22" s="77">
        <v>798</v>
      </c>
      <c r="I22" s="77">
        <v>130</v>
      </c>
      <c r="J22" s="78">
        <f t="shared" si="3"/>
        <v>1198</v>
      </c>
      <c r="K22" s="79"/>
      <c r="L22" s="80">
        <f t="shared" si="4"/>
        <v>3</v>
      </c>
      <c r="M22" s="81"/>
      <c r="N22" s="82"/>
      <c r="O22" s="4"/>
      <c r="P22" s="4"/>
      <c r="Q22" s="4"/>
      <c r="R22" s="4"/>
      <c r="S22" s="4"/>
      <c r="T22" s="4"/>
      <c r="U22" s="4"/>
    </row>
    <row r="23" spans="1:21" ht="15">
      <c r="A23" s="148"/>
      <c r="B23" s="72">
        <v>4</v>
      </c>
      <c r="C23" s="73">
        <v>33</v>
      </c>
      <c r="D23" s="74" t="s">
        <v>25</v>
      </c>
      <c r="E23" s="73" t="s">
        <v>10</v>
      </c>
      <c r="F23" s="75" t="str">
        <f t="shared" si="2"/>
        <v>SETOR D</v>
      </c>
      <c r="G23" s="77">
        <v>17</v>
      </c>
      <c r="H23" s="77">
        <v>772</v>
      </c>
      <c r="I23" s="77">
        <v>222</v>
      </c>
      <c r="J23" s="78">
        <f t="shared" si="3"/>
        <v>1112</v>
      </c>
      <c r="K23" s="79"/>
      <c r="L23" s="80">
        <f t="shared" si="4"/>
        <v>4</v>
      </c>
      <c r="M23" s="81"/>
      <c r="N23" s="82"/>
      <c r="O23" s="4"/>
      <c r="P23" s="4"/>
      <c r="Q23" s="4"/>
      <c r="R23" s="4"/>
      <c r="S23" s="4"/>
      <c r="T23" s="4"/>
      <c r="U23" s="4"/>
    </row>
    <row r="24" spans="1:21" ht="15">
      <c r="A24" s="148"/>
      <c r="B24" s="72">
        <v>5</v>
      </c>
      <c r="C24" s="73">
        <v>35</v>
      </c>
      <c r="D24" s="74" t="s">
        <v>48</v>
      </c>
      <c r="E24" s="73" t="s">
        <v>9</v>
      </c>
      <c r="F24" s="83" t="str">
        <f t="shared" si="2"/>
        <v>SETOR D</v>
      </c>
      <c r="G24" s="77">
        <v>16</v>
      </c>
      <c r="H24" s="77">
        <v>658</v>
      </c>
      <c r="I24" s="77">
        <v>128</v>
      </c>
      <c r="J24" s="78">
        <f t="shared" si="3"/>
        <v>978</v>
      </c>
      <c r="K24" s="79"/>
      <c r="L24" s="80">
        <f t="shared" si="4"/>
        <v>5</v>
      </c>
      <c r="M24" s="81"/>
      <c r="N24" s="82"/>
      <c r="O24" s="10"/>
      <c r="P24" s="10"/>
      <c r="Q24" s="10"/>
      <c r="R24" s="10"/>
      <c r="S24" s="10"/>
      <c r="T24" s="10"/>
      <c r="U24" s="10"/>
    </row>
    <row r="25" spans="1:21" ht="15">
      <c r="A25" s="148"/>
      <c r="B25" s="72">
        <v>6</v>
      </c>
      <c r="C25" s="73">
        <v>38</v>
      </c>
      <c r="D25" s="74" t="s">
        <v>19</v>
      </c>
      <c r="E25" s="73" t="s">
        <v>12</v>
      </c>
      <c r="F25" s="75" t="str">
        <f t="shared" si="2"/>
        <v>SETOR D</v>
      </c>
      <c r="G25" s="77">
        <v>18</v>
      </c>
      <c r="H25" s="77">
        <v>602</v>
      </c>
      <c r="I25" s="77">
        <v>136</v>
      </c>
      <c r="J25" s="78">
        <f t="shared" si="3"/>
        <v>962</v>
      </c>
      <c r="K25" s="79"/>
      <c r="L25" s="80">
        <f t="shared" si="4"/>
        <v>6</v>
      </c>
      <c r="M25" s="81"/>
      <c r="N25" s="82"/>
      <c r="O25" s="4"/>
      <c r="P25" s="4"/>
      <c r="Q25" s="4"/>
      <c r="R25" s="4"/>
      <c r="S25" s="4"/>
      <c r="T25" s="4"/>
      <c r="U25" s="4"/>
    </row>
    <row r="26" spans="1:21" ht="15">
      <c r="A26" s="148"/>
      <c r="B26" s="72">
        <v>7</v>
      </c>
      <c r="C26" s="73">
        <v>36</v>
      </c>
      <c r="D26" s="74" t="s">
        <v>200</v>
      </c>
      <c r="E26" s="73" t="s">
        <v>10</v>
      </c>
      <c r="F26" s="75" t="str">
        <f t="shared" si="2"/>
        <v>SETOR D</v>
      </c>
      <c r="G26" s="77">
        <v>7</v>
      </c>
      <c r="H26" s="77">
        <v>270</v>
      </c>
      <c r="I26" s="77">
        <v>68</v>
      </c>
      <c r="J26" s="78">
        <f t="shared" si="3"/>
        <v>410</v>
      </c>
      <c r="K26" s="79"/>
      <c r="L26" s="80">
        <f t="shared" si="4"/>
        <v>7</v>
      </c>
      <c r="M26" s="81"/>
      <c r="N26" s="82"/>
      <c r="O26" s="10"/>
      <c r="P26" s="10"/>
      <c r="Q26" s="10"/>
      <c r="R26" s="10"/>
      <c r="S26" s="10"/>
      <c r="T26" s="10"/>
      <c r="U26" s="10"/>
    </row>
    <row r="27" spans="1:21" ht="15">
      <c r="A27" s="148"/>
      <c r="B27" s="72">
        <v>8</v>
      </c>
      <c r="C27" s="73">
        <v>34</v>
      </c>
      <c r="D27" s="74" t="s">
        <v>199</v>
      </c>
      <c r="E27" s="73" t="s">
        <v>11</v>
      </c>
      <c r="F27" s="75" t="str">
        <f t="shared" si="2"/>
        <v>SETOR D</v>
      </c>
      <c r="G27" s="77">
        <v>7</v>
      </c>
      <c r="H27" s="77">
        <v>240</v>
      </c>
      <c r="I27" s="77">
        <v>18</v>
      </c>
      <c r="J27" s="78">
        <f t="shared" si="3"/>
        <v>380</v>
      </c>
      <c r="K27" s="79"/>
      <c r="L27" s="80">
        <f t="shared" si="4"/>
        <v>8</v>
      </c>
      <c r="M27" s="81"/>
      <c r="N27" s="84"/>
      <c r="O27" s="4"/>
      <c r="P27" s="4"/>
      <c r="Q27" s="4"/>
      <c r="R27" s="4"/>
      <c r="S27" s="4"/>
      <c r="T27" s="4"/>
      <c r="U27" s="4"/>
    </row>
    <row r="28" spans="1:21" ht="15">
      <c r="A28" s="148"/>
      <c r="B28" s="72">
        <v>9</v>
      </c>
      <c r="C28" s="73">
        <v>31</v>
      </c>
      <c r="D28" s="74" t="s">
        <v>126</v>
      </c>
      <c r="E28" s="73" t="s">
        <v>12</v>
      </c>
      <c r="F28" s="75" t="str">
        <f t="shared" si="2"/>
        <v>SETOR D</v>
      </c>
      <c r="G28" s="77">
        <v>7</v>
      </c>
      <c r="H28" s="77">
        <v>232</v>
      </c>
      <c r="I28" s="77">
        <v>80</v>
      </c>
      <c r="J28" s="78">
        <f t="shared" si="3"/>
        <v>372</v>
      </c>
      <c r="K28" s="79"/>
      <c r="L28" s="80">
        <f t="shared" si="4"/>
        <v>9</v>
      </c>
      <c r="M28" s="81"/>
      <c r="N28" s="82"/>
      <c r="O28" s="4"/>
      <c r="P28" s="4"/>
      <c r="Q28" s="4"/>
      <c r="R28" s="4"/>
      <c r="S28" s="4"/>
      <c r="T28" s="4"/>
      <c r="U28" s="4"/>
    </row>
    <row r="29" spans="1:21" ht="15">
      <c r="A29" s="149"/>
      <c r="B29" s="72"/>
      <c r="C29" s="73"/>
      <c r="D29" s="74"/>
      <c r="E29" s="73"/>
      <c r="F29" s="75"/>
      <c r="G29" s="76"/>
      <c r="H29" s="76"/>
      <c r="I29" s="77"/>
      <c r="J29" s="78"/>
      <c r="K29" s="79"/>
      <c r="L29" s="80"/>
      <c r="M29" s="81"/>
      <c r="N29" s="82"/>
      <c r="O29" s="4"/>
      <c r="P29" s="4"/>
      <c r="Q29" s="4"/>
      <c r="R29" s="4"/>
      <c r="S29" s="4"/>
      <c r="T29" s="4"/>
      <c r="U29" s="4"/>
    </row>
    <row r="30" spans="1:21" ht="15">
      <c r="A30" s="4"/>
      <c r="B30" s="184"/>
      <c r="C30" s="185"/>
      <c r="D30" s="186"/>
      <c r="E30" s="185"/>
      <c r="F30" s="187"/>
      <c r="G30" s="194">
        <f>SUBTOTAL(109,[Quant.])</f>
        <v>135</v>
      </c>
      <c r="H30" s="194">
        <f>SUBTOTAL(109,[Peso Total])</f>
        <v>5674</v>
      </c>
      <c r="I30" s="188"/>
      <c r="J30" s="189"/>
      <c r="K30" s="190"/>
      <c r="L30" s="191"/>
      <c r="M30" s="192"/>
      <c r="N30" s="193"/>
      <c r="O30" s="4"/>
      <c r="P30" s="4"/>
      <c r="Q30" s="4"/>
      <c r="R30" s="4"/>
      <c r="S30" s="4"/>
      <c r="T30" s="4"/>
      <c r="U30" s="4"/>
    </row>
    <row r="31" spans="1:21" ht="15">
      <c r="A31" s="4"/>
      <c r="B31" s="4"/>
      <c r="C31" s="4"/>
      <c r="D31" s="4"/>
      <c r="E31" s="4"/>
      <c r="F31" s="61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5">
      <c r="A32" s="4"/>
      <c r="B32" s="4"/>
      <c r="C32" s="4"/>
      <c r="D32" s="4"/>
      <c r="E32" s="4"/>
      <c r="F32" s="6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5">
      <c r="A33" s="4"/>
      <c r="B33" s="4"/>
      <c r="C33" s="4"/>
      <c r="D33" s="4"/>
      <c r="E33" s="4"/>
      <c r="F33" s="61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5">
      <c r="A34" s="4"/>
      <c r="B34" s="4"/>
      <c r="C34" s="4"/>
      <c r="D34" s="4"/>
      <c r="E34" s="4"/>
      <c r="F34" s="61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5">
      <c r="A35" s="4"/>
      <c r="B35" s="4"/>
      <c r="C35" s="4"/>
      <c r="D35" s="4"/>
      <c r="E35" s="4"/>
      <c r="F35" s="6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5">
      <c r="A36" s="4"/>
      <c r="B36" s="4"/>
      <c r="C36" s="4"/>
      <c r="D36" s="4"/>
      <c r="E36" s="4"/>
      <c r="F36" s="61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5">
      <c r="A37" s="4"/>
      <c r="B37" s="4"/>
      <c r="C37" s="4"/>
      <c r="D37" s="4"/>
      <c r="E37" s="4"/>
      <c r="F37" s="61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5">
      <c r="A38" s="4"/>
      <c r="B38" s="4"/>
      <c r="C38" s="4"/>
      <c r="D38" s="4"/>
      <c r="E38" s="4"/>
      <c r="F38" s="61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">
      <c r="A39" s="4"/>
      <c r="B39" s="4"/>
      <c r="C39" s="4"/>
      <c r="D39" s="4"/>
      <c r="E39" s="4"/>
      <c r="F39" s="61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5">
      <c r="A40" s="4"/>
      <c r="B40" s="4"/>
      <c r="C40" s="4"/>
      <c r="D40" s="4"/>
      <c r="E40" s="4"/>
      <c r="F40" s="61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5">
      <c r="A41" s="4"/>
      <c r="B41" s="4"/>
      <c r="C41" s="4"/>
      <c r="D41" s="4"/>
      <c r="E41" s="4"/>
      <c r="F41" s="61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5">
      <c r="A42" s="4"/>
      <c r="B42" s="4"/>
      <c r="C42" s="4"/>
      <c r="D42" s="4"/>
      <c r="E42" s="4"/>
      <c r="F42" s="61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5">
      <c r="A43" s="4"/>
      <c r="B43" s="4"/>
      <c r="C43" s="4"/>
      <c r="D43" s="4"/>
      <c r="E43" s="4"/>
      <c r="F43" s="61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5">
      <c r="A44" s="4"/>
      <c r="B44" s="4"/>
      <c r="C44" s="4"/>
      <c r="D44" s="4"/>
      <c r="E44" s="4"/>
      <c r="F44" s="61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5">
      <c r="A45" s="4"/>
      <c r="B45" s="4"/>
      <c r="C45" s="4"/>
      <c r="D45" s="4"/>
      <c r="E45" s="4"/>
      <c r="F45" s="61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5">
      <c r="A46" s="4"/>
      <c r="B46" s="4"/>
      <c r="C46" s="4"/>
      <c r="D46" s="4"/>
      <c r="E46" s="4"/>
      <c r="F46" s="61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5">
      <c r="A47" s="4"/>
      <c r="B47" s="4"/>
      <c r="C47" s="4"/>
      <c r="D47" s="4"/>
      <c r="E47" s="4"/>
      <c r="F47" s="61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4"/>
      <c r="B48" s="4"/>
      <c r="C48" s="4"/>
      <c r="D48" s="4"/>
      <c r="E48" s="4"/>
      <c r="F48" s="61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</sheetData>
  <mergeCells count="6">
    <mergeCell ref="A19:A29"/>
    <mergeCell ref="A1:I1"/>
    <mergeCell ref="A2:J2"/>
    <mergeCell ref="A3:J3"/>
    <mergeCell ref="A4:J4"/>
    <mergeCell ref="A6:A16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  <oleObjects>
    <oleObject progId="Word.Document.8" shapeId="57345" r:id="rId3"/>
  </oleObjects>
  <tableParts count="2"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249977111117893"/>
    <pageSetUpPr fitToPage="1"/>
  </sheetPr>
  <dimension ref="A1:P48"/>
  <sheetViews>
    <sheetView zoomScale="75" zoomScaleNormal="75" workbookViewId="0">
      <selection activeCell="A2" sqref="A2:J2"/>
    </sheetView>
  </sheetViews>
  <sheetFormatPr defaultRowHeight="22.5" customHeight="1"/>
  <cols>
    <col min="1" max="1" width="9.140625" style="4"/>
    <col min="2" max="2" width="11.28515625" style="4" customWidth="1"/>
    <col min="3" max="3" width="9.28515625" style="4" customWidth="1"/>
    <col min="4" max="4" width="45.7109375" style="4" customWidth="1"/>
    <col min="5" max="5" width="21" style="4" customWidth="1"/>
    <col min="6" max="6" width="16.28515625" style="27" customWidth="1"/>
    <col min="7" max="9" width="15.7109375" style="4" customWidth="1"/>
    <col min="10" max="10" width="23.5703125" style="9" bestFit="1" customWidth="1"/>
    <col min="11" max="11" width="0.140625" style="9" customWidth="1"/>
    <col min="12" max="12" width="15.7109375" style="4" customWidth="1"/>
    <col min="13" max="13" width="9.140625" style="4"/>
    <col min="14" max="14" width="16.7109375" style="4" customWidth="1"/>
    <col min="15" max="16384" width="9.140625" style="4"/>
  </cols>
  <sheetData>
    <row r="1" spans="1:16" s="1" customFormat="1" ht="24.95" customHeight="1">
      <c r="A1" s="138"/>
      <c r="B1" s="138"/>
      <c r="C1" s="138"/>
      <c r="D1" s="138"/>
      <c r="E1" s="138"/>
      <c r="F1" s="138"/>
      <c r="G1" s="138"/>
      <c r="H1" s="138"/>
      <c r="I1" s="138"/>
      <c r="J1" s="13"/>
      <c r="K1" s="13"/>
      <c r="L1" s="5"/>
    </row>
    <row r="2" spans="1:16" s="1" customFormat="1" ht="24.95" customHeight="1">
      <c r="A2" s="143" t="s">
        <v>178</v>
      </c>
      <c r="B2" s="143"/>
      <c r="C2" s="143"/>
      <c r="D2" s="143"/>
      <c r="E2" s="143"/>
      <c r="F2" s="143"/>
      <c r="G2" s="143"/>
      <c r="H2" s="143"/>
      <c r="I2" s="143"/>
      <c r="J2" s="143"/>
      <c r="K2" s="6"/>
    </row>
    <row r="3" spans="1:16" s="1" customFormat="1" ht="24.95" customHeight="1">
      <c r="A3" s="144" t="s">
        <v>179</v>
      </c>
      <c r="B3" s="144"/>
      <c r="C3" s="144"/>
      <c r="D3" s="144"/>
      <c r="E3" s="144"/>
      <c r="F3" s="144"/>
      <c r="G3" s="144"/>
      <c r="H3" s="144"/>
      <c r="I3" s="144"/>
      <c r="J3" s="144"/>
      <c r="K3" s="7"/>
    </row>
    <row r="4" spans="1:16" s="1" customFormat="1" ht="24.95" customHeight="1">
      <c r="A4" s="143" t="s">
        <v>177</v>
      </c>
      <c r="B4" s="143"/>
      <c r="C4" s="143"/>
      <c r="D4" s="143"/>
      <c r="E4" s="143"/>
      <c r="F4" s="143"/>
      <c r="G4" s="143"/>
      <c r="H4" s="143"/>
      <c r="I4" s="143"/>
      <c r="J4" s="143"/>
      <c r="K4" s="8"/>
    </row>
    <row r="5" spans="1:16" s="1" customFormat="1" ht="24.95" customHeight="1">
      <c r="A5" s="2"/>
      <c r="B5" s="2"/>
      <c r="C5" s="3"/>
      <c r="D5" s="3"/>
      <c r="E5" s="3"/>
      <c r="F5" s="25"/>
      <c r="G5" s="2"/>
      <c r="H5" s="2"/>
      <c r="I5" s="2"/>
      <c r="J5" s="14"/>
      <c r="K5" s="14"/>
    </row>
    <row r="6" spans="1:16" s="9" customFormat="1" ht="24" customHeight="1">
      <c r="A6" s="140" t="s">
        <v>142</v>
      </c>
      <c r="B6" s="20" t="s">
        <v>2</v>
      </c>
      <c r="C6" s="21" t="s">
        <v>3</v>
      </c>
      <c r="D6" s="21" t="s">
        <v>4</v>
      </c>
      <c r="E6" s="21" t="s">
        <v>1</v>
      </c>
      <c r="F6" s="21" t="s">
        <v>70</v>
      </c>
      <c r="G6" s="21" t="s">
        <v>5</v>
      </c>
      <c r="H6" s="21" t="s">
        <v>7</v>
      </c>
      <c r="I6" s="21" t="s">
        <v>6</v>
      </c>
      <c r="J6" s="21" t="s">
        <v>14</v>
      </c>
      <c r="K6" s="21" t="s">
        <v>68</v>
      </c>
      <c r="L6" s="22" t="s">
        <v>69</v>
      </c>
      <c r="M6" s="22" t="s">
        <v>0</v>
      </c>
      <c r="N6" s="56" t="s">
        <v>157</v>
      </c>
    </row>
    <row r="7" spans="1:16" s="9" customFormat="1" ht="24" customHeight="1">
      <c r="A7" s="141"/>
      <c r="B7" s="89">
        <v>1</v>
      </c>
      <c r="C7" s="92">
        <v>92</v>
      </c>
      <c r="D7" s="101" t="s">
        <v>230</v>
      </c>
      <c r="E7" s="101" t="s">
        <v>189</v>
      </c>
      <c r="F7" s="90" t="str">
        <f>$A$6</f>
        <v>SETOR I</v>
      </c>
      <c r="G7" s="93">
        <v>22</v>
      </c>
      <c r="H7" s="93">
        <v>852</v>
      </c>
      <c r="I7" s="93">
        <v>102</v>
      </c>
      <c r="J7" s="94">
        <f>G7*20+H7</f>
        <v>1292</v>
      </c>
      <c r="K7" s="95">
        <f>IF(J7="","",(TEXT(J7,"0000")&amp;TEXT(G7,"000")&amp;TEXT(H7,"00000")&amp;TEXT(I7,"0000"))*1)</f>
        <v>1292022008520100</v>
      </c>
      <c r="L7" s="111">
        <f>B7</f>
        <v>1</v>
      </c>
      <c r="M7" s="112"/>
      <c r="N7" s="113"/>
      <c r="O7" s="19"/>
      <c r="P7" s="19"/>
    </row>
    <row r="8" spans="1:16" s="12" customFormat="1" ht="24" customHeight="1">
      <c r="A8" s="141"/>
      <c r="B8" s="89">
        <v>2</v>
      </c>
      <c r="C8" s="92">
        <v>97</v>
      </c>
      <c r="D8" s="101" t="s">
        <v>234</v>
      </c>
      <c r="E8" s="101" t="s">
        <v>10</v>
      </c>
      <c r="F8" s="90" t="str">
        <f>$A$6</f>
        <v>SETOR I</v>
      </c>
      <c r="G8" s="93">
        <v>16</v>
      </c>
      <c r="H8" s="93">
        <v>904</v>
      </c>
      <c r="I8" s="93">
        <v>130</v>
      </c>
      <c r="J8" s="94">
        <f>G8*20+H8</f>
        <v>1224</v>
      </c>
      <c r="K8" s="95">
        <f>IF(J8="","",(TEXT(J8,"0000")&amp;TEXT(G8,"000")&amp;TEXT(H8,"00000")&amp;TEXT(I8,"0000"))*1)</f>
        <v>1224016009040130</v>
      </c>
      <c r="L8" s="111">
        <f>B8</f>
        <v>2</v>
      </c>
      <c r="M8" s="112"/>
      <c r="N8" s="113"/>
      <c r="O8" s="19"/>
      <c r="P8" s="19"/>
    </row>
    <row r="9" spans="1:16" s="9" customFormat="1" ht="24" customHeight="1">
      <c r="A9" s="141"/>
      <c r="B9" s="89">
        <v>3</v>
      </c>
      <c r="C9" s="92">
        <v>93</v>
      </c>
      <c r="D9" s="101" t="s">
        <v>231</v>
      </c>
      <c r="E9" s="101" t="s">
        <v>9</v>
      </c>
      <c r="F9" s="99" t="str">
        <f>$A$6</f>
        <v>SETOR I</v>
      </c>
      <c r="G9" s="93">
        <v>11</v>
      </c>
      <c r="H9" s="93">
        <v>664</v>
      </c>
      <c r="I9" s="93">
        <v>270</v>
      </c>
      <c r="J9" s="94">
        <f>G9*20+H9</f>
        <v>884</v>
      </c>
      <c r="K9" s="95">
        <f>IF(J9="","",(TEXT(J9,"0000")&amp;TEXT(G9,"000")&amp;TEXT(H9,"00000")&amp;TEXT(I9,"0000"))*1)</f>
        <v>884011006640270</v>
      </c>
      <c r="L9" s="111">
        <f>B9</f>
        <v>3</v>
      </c>
      <c r="M9" s="112"/>
      <c r="N9" s="113"/>
      <c r="O9" s="19"/>
      <c r="P9" s="19"/>
    </row>
    <row r="10" spans="1:16" s="9" customFormat="1" ht="24" customHeight="1">
      <c r="A10" s="141"/>
      <c r="B10" s="89"/>
      <c r="C10" s="92">
        <v>95</v>
      </c>
      <c r="D10" s="101" t="s">
        <v>232</v>
      </c>
      <c r="E10" s="101" t="s">
        <v>9</v>
      </c>
      <c r="F10" s="90" t="str">
        <f>$A$6</f>
        <v>SETOR I</v>
      </c>
      <c r="G10" s="93"/>
      <c r="H10" s="93"/>
      <c r="I10" s="93"/>
      <c r="J10" s="94"/>
      <c r="K10" s="95" t="str">
        <f>IF(J10="","",(TEXT(J10,"0000")&amp;TEXT(G10,"000")&amp;TEXT(H10,"00000")&amp;TEXT(I10,"0000"))*1)</f>
        <v/>
      </c>
      <c r="L10" s="111"/>
      <c r="M10" s="116"/>
      <c r="N10" s="113" t="s">
        <v>183</v>
      </c>
      <c r="O10" s="19"/>
      <c r="P10" s="19"/>
    </row>
    <row r="11" spans="1:16" s="9" customFormat="1" ht="24" customHeight="1">
      <c r="A11" s="141"/>
      <c r="B11" s="89"/>
      <c r="C11" s="92">
        <v>96</v>
      </c>
      <c r="D11" s="101" t="s">
        <v>233</v>
      </c>
      <c r="E11" s="101" t="s">
        <v>189</v>
      </c>
      <c r="F11" s="90" t="str">
        <f>$A$6</f>
        <v>SETOR I</v>
      </c>
      <c r="G11" s="93"/>
      <c r="H11" s="93"/>
      <c r="I11" s="93"/>
      <c r="J11" s="94"/>
      <c r="K11" s="95" t="str">
        <f>IF(J11="","",(TEXT(J11,"0000")&amp;TEXT(G11,"000")&amp;TEXT(H11,"00000")&amp;TEXT(I11,"0000"))*1)</f>
        <v/>
      </c>
      <c r="L11" s="111"/>
      <c r="M11" s="112"/>
      <c r="N11" s="113" t="s">
        <v>183</v>
      </c>
      <c r="O11" s="19"/>
      <c r="P11" s="19"/>
    </row>
    <row r="12" spans="1:16" s="9" customFormat="1" ht="24" customHeight="1">
      <c r="A12" s="142"/>
      <c r="B12" s="89"/>
      <c r="C12" s="92"/>
      <c r="D12" s="101"/>
      <c r="E12" s="101"/>
      <c r="F12" s="90"/>
      <c r="G12" s="93"/>
      <c r="H12" s="93"/>
      <c r="I12" s="93"/>
      <c r="J12" s="94"/>
      <c r="K12" s="95"/>
      <c r="L12" s="111"/>
      <c r="M12" s="112"/>
      <c r="N12" s="113"/>
      <c r="O12" s="19"/>
      <c r="P12" s="19"/>
    </row>
    <row r="13" spans="1:16" ht="24" customHeight="1">
      <c r="B13" s="195"/>
      <c r="C13" s="196"/>
      <c r="D13" s="197"/>
      <c r="E13" s="178"/>
      <c r="F13" s="177"/>
      <c r="G13" s="178">
        <f>SUBTOTAL(109,[Quant.])</f>
        <v>49</v>
      </c>
      <c r="H13" s="178">
        <f>SUBTOTAL(109,[Peso Total])</f>
        <v>2420</v>
      </c>
      <c r="I13" s="178"/>
      <c r="J13" s="179"/>
      <c r="K13" s="180"/>
      <c r="L13" s="198"/>
      <c r="M13" s="199"/>
      <c r="N13" s="171"/>
    </row>
    <row r="14" spans="1:16" s="18" customFormat="1" ht="24" customHeight="1">
      <c r="F14" s="62"/>
    </row>
    <row r="15" spans="1:16" ht="24" customHeight="1">
      <c r="A15" s="140" t="s">
        <v>229</v>
      </c>
      <c r="B15" s="20" t="s">
        <v>2</v>
      </c>
      <c r="C15" s="21" t="s">
        <v>3</v>
      </c>
      <c r="D15" s="21" t="s">
        <v>4</v>
      </c>
      <c r="E15" s="21" t="s">
        <v>1</v>
      </c>
      <c r="F15" s="21" t="s">
        <v>70</v>
      </c>
      <c r="G15" s="21" t="s">
        <v>5</v>
      </c>
      <c r="H15" s="21" t="s">
        <v>7</v>
      </c>
      <c r="I15" s="21" t="s">
        <v>6</v>
      </c>
      <c r="J15" s="21" t="s">
        <v>14</v>
      </c>
      <c r="K15" s="21" t="s">
        <v>68</v>
      </c>
      <c r="L15" s="22" t="s">
        <v>69</v>
      </c>
      <c r="M15" s="22" t="s">
        <v>0</v>
      </c>
      <c r="N15" s="56" t="s">
        <v>158</v>
      </c>
    </row>
    <row r="16" spans="1:16" ht="24" customHeight="1">
      <c r="A16" s="141"/>
      <c r="B16" s="89">
        <v>1</v>
      </c>
      <c r="C16" s="92">
        <v>102</v>
      </c>
      <c r="D16" s="101" t="s">
        <v>237</v>
      </c>
      <c r="E16" s="101" t="s">
        <v>10</v>
      </c>
      <c r="F16" s="90" t="str">
        <f t="shared" ref="F16:F21" si="0">$A$15</f>
        <v>SETOR J</v>
      </c>
      <c r="G16" s="93">
        <v>16</v>
      </c>
      <c r="H16" s="93">
        <v>934</v>
      </c>
      <c r="I16" s="93">
        <v>232</v>
      </c>
      <c r="J16" s="94">
        <f t="shared" ref="J16:J21" si="1">G16*20+H16</f>
        <v>1254</v>
      </c>
      <c r="K16" s="95">
        <f t="shared" ref="K16:K22" si="2">IF(J16="","",(TEXT(J16,"0000")&amp;TEXT(G16,"000")&amp;TEXT(H16,"00000")&amp;TEXT(I16,"0000"))*1)</f>
        <v>1254016009340230</v>
      </c>
      <c r="L16" s="111">
        <f t="shared" ref="L16:L21" si="3">B16</f>
        <v>1</v>
      </c>
      <c r="M16" s="112"/>
      <c r="N16" s="115"/>
    </row>
    <row r="17" spans="1:14" ht="24" customHeight="1">
      <c r="A17" s="141"/>
      <c r="B17" s="89">
        <v>2</v>
      </c>
      <c r="C17" s="92">
        <v>104</v>
      </c>
      <c r="D17" s="101" t="s">
        <v>238</v>
      </c>
      <c r="E17" s="101" t="s">
        <v>189</v>
      </c>
      <c r="F17" s="90" t="str">
        <f t="shared" si="0"/>
        <v>SETOR J</v>
      </c>
      <c r="G17" s="93">
        <v>9</v>
      </c>
      <c r="H17" s="93">
        <v>704</v>
      </c>
      <c r="I17" s="93">
        <v>188</v>
      </c>
      <c r="J17" s="94">
        <f t="shared" si="1"/>
        <v>884</v>
      </c>
      <c r="K17" s="95">
        <f t="shared" si="2"/>
        <v>884009007040188</v>
      </c>
      <c r="L17" s="111">
        <f t="shared" si="3"/>
        <v>2</v>
      </c>
      <c r="M17" s="112"/>
      <c r="N17" s="115"/>
    </row>
    <row r="18" spans="1:14" ht="24" customHeight="1">
      <c r="A18" s="141"/>
      <c r="B18" s="89">
        <v>3</v>
      </c>
      <c r="C18" s="92">
        <v>100</v>
      </c>
      <c r="D18" s="101" t="s">
        <v>236</v>
      </c>
      <c r="E18" s="101" t="s">
        <v>189</v>
      </c>
      <c r="F18" s="90" t="str">
        <f t="shared" si="0"/>
        <v>SETOR J</v>
      </c>
      <c r="G18" s="93">
        <v>12</v>
      </c>
      <c r="H18" s="93">
        <v>582</v>
      </c>
      <c r="I18" s="93">
        <v>156</v>
      </c>
      <c r="J18" s="94">
        <f t="shared" si="1"/>
        <v>822</v>
      </c>
      <c r="K18" s="95">
        <f t="shared" si="2"/>
        <v>822012005820156</v>
      </c>
      <c r="L18" s="111">
        <f t="shared" si="3"/>
        <v>3</v>
      </c>
      <c r="M18" s="112"/>
      <c r="N18" s="115"/>
    </row>
    <row r="19" spans="1:14" ht="24" customHeight="1">
      <c r="A19" s="141"/>
      <c r="B19" s="89">
        <v>4</v>
      </c>
      <c r="C19" s="92">
        <v>105</v>
      </c>
      <c r="D19" s="101" t="s">
        <v>239</v>
      </c>
      <c r="E19" s="101" t="s">
        <v>11</v>
      </c>
      <c r="F19" s="90" t="str">
        <f t="shared" si="0"/>
        <v>SETOR J</v>
      </c>
      <c r="G19" s="93">
        <v>9</v>
      </c>
      <c r="H19" s="93">
        <v>292</v>
      </c>
      <c r="I19" s="93">
        <v>110</v>
      </c>
      <c r="J19" s="94">
        <f t="shared" si="1"/>
        <v>472</v>
      </c>
      <c r="K19" s="95">
        <f t="shared" si="2"/>
        <v>472009002920110</v>
      </c>
      <c r="L19" s="111">
        <f t="shared" si="3"/>
        <v>4</v>
      </c>
      <c r="M19" s="112"/>
      <c r="N19" s="115"/>
    </row>
    <row r="20" spans="1:14" s="10" customFormat="1" ht="24" customHeight="1">
      <c r="A20" s="141"/>
      <c r="B20" s="89">
        <v>5</v>
      </c>
      <c r="C20" s="92">
        <v>101</v>
      </c>
      <c r="D20" s="101" t="s">
        <v>16</v>
      </c>
      <c r="E20" s="101" t="s">
        <v>9</v>
      </c>
      <c r="F20" s="90" t="str">
        <f t="shared" si="0"/>
        <v>SETOR J</v>
      </c>
      <c r="G20" s="93">
        <v>9</v>
      </c>
      <c r="H20" s="93">
        <v>284</v>
      </c>
      <c r="I20" s="93">
        <v>44</v>
      </c>
      <c r="J20" s="94">
        <f t="shared" si="1"/>
        <v>464</v>
      </c>
      <c r="K20" s="95">
        <f t="shared" si="2"/>
        <v>464009002840044</v>
      </c>
      <c r="L20" s="111">
        <f t="shared" si="3"/>
        <v>5</v>
      </c>
      <c r="M20" s="112"/>
      <c r="N20" s="115"/>
    </row>
    <row r="21" spans="1:14" ht="24" customHeight="1">
      <c r="A21" s="141"/>
      <c r="B21" s="89">
        <v>6</v>
      </c>
      <c r="C21" s="92">
        <v>99</v>
      </c>
      <c r="D21" s="101" t="s">
        <v>235</v>
      </c>
      <c r="E21" s="101" t="s">
        <v>10</v>
      </c>
      <c r="F21" s="90" t="str">
        <f t="shared" si="0"/>
        <v>SETOR J</v>
      </c>
      <c r="G21" s="93">
        <v>5</v>
      </c>
      <c r="H21" s="93">
        <v>224</v>
      </c>
      <c r="I21" s="93">
        <v>70</v>
      </c>
      <c r="J21" s="94">
        <f t="shared" si="1"/>
        <v>324</v>
      </c>
      <c r="K21" s="95">
        <f t="shared" si="2"/>
        <v>324005002240070</v>
      </c>
      <c r="L21" s="111">
        <f t="shared" si="3"/>
        <v>6</v>
      </c>
      <c r="M21" s="112"/>
      <c r="N21" s="114"/>
    </row>
    <row r="22" spans="1:14" s="10" customFormat="1" ht="24" customHeight="1">
      <c r="A22" s="142"/>
      <c r="B22" s="89"/>
      <c r="C22" s="92"/>
      <c r="D22" s="101"/>
      <c r="E22" s="101"/>
      <c r="F22" s="90"/>
      <c r="G22" s="93"/>
      <c r="H22" s="93"/>
      <c r="I22" s="93"/>
      <c r="J22" s="94"/>
      <c r="K22" s="95" t="str">
        <f t="shared" si="2"/>
        <v/>
      </c>
      <c r="L22" s="111"/>
      <c r="M22" s="112"/>
      <c r="N22" s="115"/>
    </row>
    <row r="23" spans="1:14" ht="24" customHeight="1">
      <c r="B23" s="173"/>
      <c r="C23" s="176"/>
      <c r="D23" s="197"/>
      <c r="E23" s="183"/>
      <c r="F23" s="177"/>
      <c r="G23" s="178">
        <f>SUBTOTAL(109,[Quant.])</f>
        <v>60</v>
      </c>
      <c r="H23" s="178">
        <f>SUBTOTAL(109,[Peso Total])</f>
        <v>3020</v>
      </c>
      <c r="I23" s="178"/>
      <c r="J23" s="179"/>
      <c r="K23" s="180"/>
      <c r="L23" s="198"/>
      <c r="M23" s="199"/>
      <c r="N23" s="178"/>
    </row>
    <row r="24" spans="1:14" ht="22.5" customHeight="1">
      <c r="F24" s="61"/>
      <c r="J24" s="4"/>
      <c r="K24" s="4"/>
    </row>
    <row r="25" spans="1:14" ht="22.5" customHeight="1">
      <c r="F25" s="61"/>
      <c r="J25" s="4"/>
      <c r="K25" s="4"/>
    </row>
    <row r="26" spans="1:14" ht="22.5" customHeight="1">
      <c r="F26" s="61"/>
      <c r="J26" s="4"/>
      <c r="K26" s="4"/>
    </row>
    <row r="27" spans="1:14" ht="22.5" customHeight="1">
      <c r="F27" s="61"/>
      <c r="J27" s="4"/>
      <c r="K27" s="4"/>
    </row>
    <row r="28" spans="1:14" ht="22.5" customHeight="1">
      <c r="F28" s="61"/>
      <c r="J28" s="4"/>
      <c r="K28" s="4"/>
    </row>
    <row r="29" spans="1:14" ht="22.5" customHeight="1">
      <c r="F29" s="61"/>
      <c r="J29" s="4"/>
      <c r="K29" s="4"/>
    </row>
    <row r="30" spans="1:14" ht="22.5" customHeight="1">
      <c r="F30" s="61"/>
      <c r="J30" s="4"/>
      <c r="K30" s="4"/>
    </row>
    <row r="31" spans="1:14" ht="22.5" customHeight="1">
      <c r="F31" s="61"/>
      <c r="J31" s="4"/>
      <c r="K31" s="4"/>
    </row>
    <row r="32" spans="1:14" ht="22.5" customHeight="1">
      <c r="J32" s="4"/>
      <c r="K32" s="4"/>
    </row>
    <row r="33" spans="10:11" ht="22.5" customHeight="1">
      <c r="J33" s="4"/>
      <c r="K33" s="4"/>
    </row>
    <row r="34" spans="10:11" ht="22.5" customHeight="1">
      <c r="J34" s="4"/>
      <c r="K34" s="4"/>
    </row>
    <row r="35" spans="10:11" ht="22.5" customHeight="1">
      <c r="J35" s="4"/>
      <c r="K35" s="4"/>
    </row>
    <row r="36" spans="10:11" ht="22.5" customHeight="1">
      <c r="J36" s="4"/>
      <c r="K36" s="4"/>
    </row>
    <row r="37" spans="10:11" ht="22.5" customHeight="1">
      <c r="J37" s="4"/>
      <c r="K37" s="4"/>
    </row>
    <row r="38" spans="10:11" ht="22.5" customHeight="1">
      <c r="J38" s="4"/>
      <c r="K38" s="4"/>
    </row>
    <row r="39" spans="10:11" ht="22.5" customHeight="1">
      <c r="J39" s="4"/>
      <c r="K39" s="4"/>
    </row>
    <row r="40" spans="10:11" ht="22.5" customHeight="1">
      <c r="J40" s="4"/>
      <c r="K40" s="4"/>
    </row>
    <row r="41" spans="10:11" ht="22.5" customHeight="1">
      <c r="J41" s="4"/>
      <c r="K41" s="4"/>
    </row>
    <row r="42" spans="10:11" ht="22.5" customHeight="1">
      <c r="J42" s="4"/>
      <c r="K42" s="4"/>
    </row>
    <row r="43" spans="10:11" ht="22.5" customHeight="1">
      <c r="J43" s="4"/>
      <c r="K43" s="4"/>
    </row>
    <row r="44" spans="10:11" ht="22.5" customHeight="1">
      <c r="J44" s="4"/>
      <c r="K44" s="4"/>
    </row>
    <row r="45" spans="10:11" ht="22.5" customHeight="1">
      <c r="J45" s="4"/>
      <c r="K45" s="4"/>
    </row>
    <row r="46" spans="10:11" ht="22.5" customHeight="1">
      <c r="J46" s="4"/>
      <c r="K46" s="4"/>
    </row>
    <row r="47" spans="10:11" ht="22.5" customHeight="1">
      <c r="J47" s="4"/>
      <c r="K47" s="4"/>
    </row>
    <row r="48" spans="10:11" ht="22.5" customHeight="1">
      <c r="J48" s="4"/>
      <c r="K48" s="4"/>
    </row>
  </sheetData>
  <mergeCells count="6">
    <mergeCell ref="A1:I1"/>
    <mergeCell ref="A6:A12"/>
    <mergeCell ref="A15:A22"/>
    <mergeCell ref="A2:J2"/>
    <mergeCell ref="A3:J3"/>
    <mergeCell ref="A4:J4"/>
  </mergeCells>
  <pageMargins left="0.78740157480314965" right="0.78740157480314965" top="0.98425196850393704" bottom="0.98425196850393704" header="0.51181102362204722" footer="0.51181102362204722"/>
  <pageSetup paperSize="9" scale="35" orientation="landscape" r:id="rId1"/>
  <headerFooter alignWithMargins="0"/>
  <legacyDrawing r:id="rId2"/>
  <oleObjects>
    <oleObject progId="Word.Document.8" shapeId="51201" r:id="rId3"/>
  </oleObjects>
  <tableParts count="2"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249977111117893"/>
    <pageSetUpPr fitToPage="1"/>
  </sheetPr>
  <dimension ref="A1:AE45"/>
  <sheetViews>
    <sheetView showGridLines="0" tabSelected="1" topLeftCell="R1" workbookViewId="0">
      <selection activeCell="V1" sqref="V1"/>
    </sheetView>
  </sheetViews>
  <sheetFormatPr defaultRowHeight="15"/>
  <cols>
    <col min="1" max="1" width="29.7109375" style="4" customWidth="1"/>
    <col min="2" max="2" width="18.42578125" style="61" bestFit="1" customWidth="1"/>
    <col min="3" max="3" width="14" style="27" customWidth="1"/>
    <col min="4" max="4" width="12.28515625" customWidth="1"/>
    <col min="5" max="5" width="3.85546875" customWidth="1"/>
    <col min="6" max="6" width="3.28515625" customWidth="1"/>
    <col min="7" max="7" width="32.42578125" customWidth="1"/>
    <col min="8" max="8" width="17.140625" customWidth="1"/>
    <col min="9" max="10" width="14.28515625" customWidth="1"/>
    <col min="11" max="11" width="6.7109375" customWidth="1"/>
    <col min="12" max="12" width="35.28515625" customWidth="1"/>
    <col min="13" max="13" width="17.140625" customWidth="1"/>
    <col min="14" max="14" width="13" customWidth="1"/>
    <col min="15" max="15" width="12.42578125" customWidth="1"/>
    <col min="17" max="17" width="33" customWidth="1"/>
    <col min="18" max="18" width="15.7109375" customWidth="1"/>
    <col min="19" max="19" width="13" customWidth="1"/>
    <col min="20" max="21" width="12" customWidth="1"/>
    <col min="23" max="23" width="23.28515625" customWidth="1"/>
    <col min="24" max="24" width="15.7109375" customWidth="1"/>
    <col min="25" max="25" width="11.140625" customWidth="1"/>
    <col min="26" max="26" width="12.5703125" customWidth="1"/>
    <col min="27" max="27" width="10.7109375" customWidth="1"/>
    <col min="28" max="28" width="17.140625" customWidth="1"/>
    <col min="29" max="29" width="18.140625" customWidth="1"/>
    <col min="31" max="31" width="14" customWidth="1"/>
  </cols>
  <sheetData>
    <row r="1" spans="1:31" ht="23.25">
      <c r="W1" s="209" t="s">
        <v>255</v>
      </c>
      <c r="X1" s="209"/>
      <c r="Y1" s="209"/>
      <c r="Z1" s="209"/>
      <c r="AA1" s="209"/>
      <c r="AB1" s="209"/>
      <c r="AC1" s="209"/>
      <c r="AD1" s="209"/>
      <c r="AE1" s="209"/>
    </row>
    <row r="3" spans="1:31" ht="18">
      <c r="X3" s="16"/>
      <c r="Y3" s="211" t="s">
        <v>257</v>
      </c>
      <c r="Z3" s="212" t="s">
        <v>243</v>
      </c>
      <c r="AA3" s="213"/>
      <c r="AB3" s="211" t="s">
        <v>152</v>
      </c>
    </row>
    <row r="4" spans="1:31" ht="18">
      <c r="A4" s="145" t="s">
        <v>240</v>
      </c>
      <c r="B4" s="145"/>
      <c r="C4" s="145"/>
      <c r="D4" s="145"/>
      <c r="G4" s="151"/>
      <c r="H4" s="151"/>
      <c r="I4" s="151"/>
      <c r="J4" s="151"/>
      <c r="Y4" s="92">
        <v>1</v>
      </c>
      <c r="Z4" s="214" t="s">
        <v>189</v>
      </c>
      <c r="AA4" s="214"/>
      <c r="AB4" s="215">
        <f>+Z21</f>
        <v>19.007000000000001</v>
      </c>
    </row>
    <row r="5" spans="1:31" ht="18">
      <c r="G5" s="123"/>
      <c r="H5" s="124"/>
      <c r="I5" s="125"/>
      <c r="J5" s="126"/>
      <c r="Y5" s="92">
        <v>2</v>
      </c>
      <c r="Z5" s="214" t="s">
        <v>12</v>
      </c>
      <c r="AA5" s="214"/>
      <c r="AB5" s="215">
        <f>+Z30</f>
        <v>18.006399999999999</v>
      </c>
    </row>
    <row r="6" spans="1:31" ht="18">
      <c r="A6" s="52" t="s">
        <v>4</v>
      </c>
      <c r="B6" s="52" t="s">
        <v>1</v>
      </c>
      <c r="C6" s="53" t="s">
        <v>106</v>
      </c>
      <c r="D6" s="65"/>
      <c r="G6" s="127"/>
      <c r="H6" s="127"/>
      <c r="I6" s="128"/>
      <c r="J6" s="122"/>
      <c r="Y6" s="92">
        <v>3</v>
      </c>
      <c r="Z6" s="214" t="s">
        <v>11</v>
      </c>
      <c r="AA6" s="214"/>
      <c r="AB6" s="215">
        <f>+Z39</f>
        <v>16.005300000000002</v>
      </c>
    </row>
    <row r="7" spans="1:31" ht="18">
      <c r="A7" s="66" t="s">
        <v>211</v>
      </c>
      <c r="B7" s="67" t="s">
        <v>11</v>
      </c>
      <c r="C7" s="17">
        <v>1</v>
      </c>
      <c r="D7" s="65">
        <f>+'Ptos Cosapyl'!D96</f>
        <v>7.0027999999999997</v>
      </c>
      <c r="G7" s="119"/>
      <c r="H7" s="120"/>
      <c r="I7" s="121"/>
      <c r="J7" s="122"/>
      <c r="Y7" s="92">
        <v>4</v>
      </c>
      <c r="Z7" s="214" t="s">
        <v>10</v>
      </c>
      <c r="AA7" s="214"/>
      <c r="AB7" s="215">
        <f>+AE21</f>
        <v>15.0047</v>
      </c>
    </row>
    <row r="8" spans="1:31" ht="18">
      <c r="A8" s="66" t="s">
        <v>21</v>
      </c>
      <c r="B8" s="67" t="s">
        <v>12</v>
      </c>
      <c r="C8" s="17">
        <v>2</v>
      </c>
      <c r="D8" s="65">
        <f>+'Ptos Cosapyl'!D97</f>
        <v>6.0021000000000004</v>
      </c>
      <c r="G8" s="119"/>
      <c r="H8" s="120"/>
      <c r="I8" s="121"/>
      <c r="J8" s="122"/>
      <c r="Y8" s="92">
        <v>5</v>
      </c>
      <c r="Z8" s="214" t="s">
        <v>9</v>
      </c>
      <c r="AA8" s="214"/>
      <c r="AB8" s="215">
        <f>+AE30</f>
        <v>14.004200000000001</v>
      </c>
    </row>
    <row r="9" spans="1:31" ht="18">
      <c r="A9" s="66" t="s">
        <v>90</v>
      </c>
      <c r="B9" s="67" t="s">
        <v>189</v>
      </c>
      <c r="C9" s="17">
        <v>3</v>
      </c>
      <c r="D9" s="65">
        <f>+'Ptos Cosapyl'!D98</f>
        <v>5.0015000000000001</v>
      </c>
      <c r="G9" s="119"/>
      <c r="H9" s="120"/>
      <c r="I9" s="121"/>
      <c r="J9" s="122"/>
      <c r="Y9" s="92">
        <v>6</v>
      </c>
      <c r="Z9" s="214" t="s">
        <v>23</v>
      </c>
      <c r="AA9" s="214"/>
      <c r="AB9" s="215">
        <f>+AE37</f>
        <v>5.0015000000000001</v>
      </c>
    </row>
    <row r="10" spans="1:31" ht="18">
      <c r="A10" s="66" t="s">
        <v>167</v>
      </c>
      <c r="B10" s="67" t="s">
        <v>10</v>
      </c>
      <c r="C10" s="17">
        <v>4</v>
      </c>
      <c r="D10" s="65">
        <f>+'Ptos Cosapyl'!D99</f>
        <v>4.0010000000000003</v>
      </c>
      <c r="G10" s="119"/>
      <c r="H10" s="120"/>
      <c r="I10" s="121"/>
      <c r="J10" s="122"/>
      <c r="Y10" s="92">
        <v>7</v>
      </c>
      <c r="Z10" s="214" t="s">
        <v>162</v>
      </c>
      <c r="AA10" s="214"/>
      <c r="AB10" s="215">
        <f>+AE45</f>
        <v>3.0004</v>
      </c>
    </row>
    <row r="11" spans="1:31">
      <c r="A11" s="66" t="s">
        <v>205</v>
      </c>
      <c r="B11" s="67" t="s">
        <v>9</v>
      </c>
      <c r="C11" s="17">
        <v>5</v>
      </c>
      <c r="D11" s="65">
        <f>+'Ptos Cosapyl'!D100</f>
        <v>3.0005999999999999</v>
      </c>
      <c r="G11" s="119"/>
      <c r="H11" s="120"/>
      <c r="I11" s="121"/>
      <c r="J11" s="122"/>
    </row>
    <row r="12" spans="1:31" ht="20.25">
      <c r="A12" s="119"/>
      <c r="B12" s="120"/>
      <c r="C12" s="121"/>
      <c r="D12" s="122"/>
      <c r="G12" s="145" t="s">
        <v>246</v>
      </c>
      <c r="H12" s="145"/>
      <c r="I12" s="145"/>
      <c r="J12" s="145"/>
      <c r="L12" s="145" t="s">
        <v>248</v>
      </c>
      <c r="M12" s="145"/>
      <c r="N12" s="145"/>
      <c r="O12" s="145"/>
      <c r="Q12" s="145" t="s">
        <v>249</v>
      </c>
      <c r="R12" s="145"/>
      <c r="S12" s="145"/>
      <c r="T12" s="145"/>
      <c r="U12" s="85"/>
      <c r="W12" s="208"/>
      <c r="X12" s="208"/>
      <c r="Y12" s="208"/>
      <c r="Z12" s="208"/>
    </row>
    <row r="13" spans="1:31">
      <c r="A13" s="18"/>
      <c r="B13" s="62"/>
      <c r="C13" s="28"/>
      <c r="G13" s="18"/>
      <c r="H13" s="62"/>
      <c r="I13" s="28"/>
      <c r="L13" s="18"/>
      <c r="M13" s="62"/>
      <c r="N13" s="28"/>
      <c r="Q13" s="18"/>
      <c r="R13" s="62"/>
      <c r="S13" s="28"/>
      <c r="W13" s="18"/>
      <c r="X13" s="62"/>
      <c r="Y13" s="28"/>
    </row>
    <row r="14" spans="1:31" ht="15.75">
      <c r="A14" s="21" t="s">
        <v>4</v>
      </c>
      <c r="B14" s="21" t="s">
        <v>1</v>
      </c>
      <c r="C14" s="26" t="s">
        <v>107</v>
      </c>
      <c r="D14" s="51"/>
      <c r="G14" s="21" t="s">
        <v>4</v>
      </c>
      <c r="H14" s="21" t="s">
        <v>1</v>
      </c>
      <c r="I14" s="26" t="s">
        <v>67</v>
      </c>
      <c r="J14" s="51"/>
      <c r="L14" s="21" t="s">
        <v>4</v>
      </c>
      <c r="M14" s="21" t="s">
        <v>1</v>
      </c>
      <c r="N14" s="26" t="s">
        <v>18</v>
      </c>
      <c r="O14" s="51"/>
      <c r="Q14" s="21" t="s">
        <v>4</v>
      </c>
      <c r="R14" s="21" t="s">
        <v>1</v>
      </c>
      <c r="S14" s="26" t="s">
        <v>142</v>
      </c>
      <c r="T14" s="51"/>
      <c r="U14" s="126"/>
      <c r="W14" s="21" t="s">
        <v>243</v>
      </c>
      <c r="X14" s="21" t="s">
        <v>254</v>
      </c>
      <c r="Y14" s="26" t="s">
        <v>257</v>
      </c>
      <c r="Z14" s="26" t="s">
        <v>152</v>
      </c>
      <c r="AB14" s="21" t="s">
        <v>243</v>
      </c>
      <c r="AC14" s="21" t="s">
        <v>254</v>
      </c>
      <c r="AD14" s="26" t="s">
        <v>257</v>
      </c>
      <c r="AE14" s="26" t="s">
        <v>152</v>
      </c>
    </row>
    <row r="15" spans="1:31">
      <c r="A15" s="66" t="s">
        <v>168</v>
      </c>
      <c r="B15" s="67" t="s">
        <v>12</v>
      </c>
      <c r="C15" s="17">
        <v>1</v>
      </c>
      <c r="D15" s="65">
        <f>+'Ptos Cosapyl'!D96</f>
        <v>7.0027999999999997</v>
      </c>
      <c r="G15" s="66" t="s">
        <v>180</v>
      </c>
      <c r="H15" s="67" t="s">
        <v>23</v>
      </c>
      <c r="I15" s="17">
        <v>1</v>
      </c>
      <c r="J15" s="65">
        <f>+'Ptos Cosapyl'!D96</f>
        <v>7.0027999999999997</v>
      </c>
      <c r="L15" s="129" t="s">
        <v>160</v>
      </c>
      <c r="M15" s="130" t="s">
        <v>12</v>
      </c>
      <c r="N15" s="17">
        <v>1</v>
      </c>
      <c r="O15" s="65">
        <f>+'Ptos Cosapyl'!D96</f>
        <v>7.0027999999999997</v>
      </c>
      <c r="Q15" s="132" t="s">
        <v>230</v>
      </c>
      <c r="R15" s="132" t="s">
        <v>189</v>
      </c>
      <c r="S15" s="17">
        <v>1</v>
      </c>
      <c r="T15" s="65">
        <f>+'Ptos Cosapyl'!D99</f>
        <v>4.0010000000000003</v>
      </c>
      <c r="U15" s="122"/>
      <c r="W15" s="132" t="s">
        <v>189</v>
      </c>
      <c r="X15" s="132" t="s">
        <v>73</v>
      </c>
      <c r="Y15" s="17">
        <v>2</v>
      </c>
      <c r="Z15" s="65">
        <v>6.0021000000000004</v>
      </c>
      <c r="AB15" s="132" t="s">
        <v>10</v>
      </c>
      <c r="AC15" s="132" t="s">
        <v>73</v>
      </c>
      <c r="AD15" s="17">
        <v>4</v>
      </c>
      <c r="AE15" s="65">
        <v>4.0010000000000003</v>
      </c>
    </row>
    <row r="16" spans="1:31">
      <c r="A16" s="66" t="s">
        <v>219</v>
      </c>
      <c r="B16" s="67" t="s">
        <v>189</v>
      </c>
      <c r="C16" s="17">
        <v>2</v>
      </c>
      <c r="D16" s="65">
        <f>+'Ptos Cosapyl'!D97</f>
        <v>6.0021000000000004</v>
      </c>
      <c r="G16" s="66" t="s">
        <v>109</v>
      </c>
      <c r="H16" s="67" t="s">
        <v>12</v>
      </c>
      <c r="I16" s="17">
        <v>2</v>
      </c>
      <c r="J16" s="65">
        <f>+'Ptos Cosapyl'!D97</f>
        <v>6.0021000000000004</v>
      </c>
      <c r="L16" s="129" t="s">
        <v>24</v>
      </c>
      <c r="M16" s="130" t="s">
        <v>9</v>
      </c>
      <c r="N16" s="17">
        <v>2</v>
      </c>
      <c r="O16" s="65">
        <f>+'Ptos Cosapyl'!D97</f>
        <v>6.0021000000000004</v>
      </c>
      <c r="Q16" s="132" t="s">
        <v>234</v>
      </c>
      <c r="R16" s="132" t="s">
        <v>10</v>
      </c>
      <c r="S16" s="17">
        <v>2</v>
      </c>
      <c r="T16" s="65">
        <f>+'Ptos Cosapyl'!D100</f>
        <v>3.0005999999999999</v>
      </c>
      <c r="U16" s="122"/>
      <c r="W16" s="132"/>
      <c r="X16" s="132" t="s">
        <v>143</v>
      </c>
      <c r="Y16" s="17">
        <v>1</v>
      </c>
      <c r="Z16" s="65">
        <v>7.0027999999999997</v>
      </c>
      <c r="AB16" s="132"/>
      <c r="AC16" s="132" t="s">
        <v>143</v>
      </c>
      <c r="AD16" s="17">
        <v>5</v>
      </c>
      <c r="AE16" s="65">
        <v>3.0005999999999999</v>
      </c>
    </row>
    <row r="17" spans="1:31">
      <c r="A17" s="66" t="s">
        <v>175</v>
      </c>
      <c r="B17" s="67" t="s">
        <v>10</v>
      </c>
      <c r="C17" s="17">
        <v>3</v>
      </c>
      <c r="D17" s="65">
        <f>+'Ptos Cosapyl'!D98</f>
        <v>5.0015000000000001</v>
      </c>
      <c r="G17" s="66" t="s">
        <v>39</v>
      </c>
      <c r="H17" s="67" t="s">
        <v>184</v>
      </c>
      <c r="I17" s="17">
        <v>3</v>
      </c>
      <c r="J17" s="65">
        <f>+'Ptos Cosapyl'!D98</f>
        <v>5.0015000000000001</v>
      </c>
      <c r="L17" s="131" t="s">
        <v>198</v>
      </c>
      <c r="M17" s="130" t="s">
        <v>10</v>
      </c>
      <c r="N17" s="17">
        <v>3</v>
      </c>
      <c r="O17" s="65">
        <f>+'Ptos Cosapyl'!D98</f>
        <v>5.0015000000000001</v>
      </c>
      <c r="Q17" s="132" t="s">
        <v>231</v>
      </c>
      <c r="R17" s="132" t="s">
        <v>9</v>
      </c>
      <c r="S17" s="17">
        <v>3</v>
      </c>
      <c r="T17" s="65">
        <f>+'Ptos Cosapyl'!D101</f>
        <v>2.0003000000000002</v>
      </c>
      <c r="U17" s="122"/>
      <c r="W17" s="132"/>
      <c r="X17" s="132" t="s">
        <v>258</v>
      </c>
      <c r="Y17" s="17">
        <v>4</v>
      </c>
      <c r="Z17" s="65">
        <v>4.0010000000000003</v>
      </c>
      <c r="AB17" s="132"/>
      <c r="AC17" s="132" t="s">
        <v>258</v>
      </c>
      <c r="AD17" s="17">
        <v>5</v>
      </c>
      <c r="AE17" s="65">
        <v>3.0005999999999999</v>
      </c>
    </row>
    <row r="18" spans="1:31">
      <c r="A18" s="66" t="s">
        <v>166</v>
      </c>
      <c r="B18" s="67" t="s">
        <v>11</v>
      </c>
      <c r="C18" s="17">
        <v>4</v>
      </c>
      <c r="D18" s="65">
        <f>+'Ptos Cosapyl'!D99</f>
        <v>4.0010000000000003</v>
      </c>
      <c r="G18" s="66" t="s">
        <v>82</v>
      </c>
      <c r="H18" s="67" t="s">
        <v>10</v>
      </c>
      <c r="I18" s="17">
        <v>4</v>
      </c>
      <c r="J18" s="65">
        <f>+'Ptos Cosapyl'!D99</f>
        <v>4.0010000000000003</v>
      </c>
      <c r="L18" s="129" t="s">
        <v>195</v>
      </c>
      <c r="M18" s="130" t="s">
        <v>11</v>
      </c>
      <c r="N18" s="17">
        <v>4</v>
      </c>
      <c r="O18" s="65">
        <f>+'Ptos Cosapyl'!D99</f>
        <v>4.0010000000000003</v>
      </c>
      <c r="Q18" s="129"/>
      <c r="R18" s="130"/>
      <c r="S18" s="17"/>
      <c r="T18" s="65"/>
      <c r="U18" s="122"/>
      <c r="W18" s="129"/>
      <c r="X18" s="129" t="s">
        <v>145</v>
      </c>
      <c r="Y18" s="17">
        <v>2</v>
      </c>
      <c r="Z18" s="65">
        <v>6.0021000000000004</v>
      </c>
      <c r="AB18" s="129"/>
      <c r="AC18" s="129" t="s">
        <v>145</v>
      </c>
      <c r="AD18" s="17">
        <v>1</v>
      </c>
      <c r="AE18" s="65">
        <v>7.0027999999999997</v>
      </c>
    </row>
    <row r="19" spans="1:31">
      <c r="A19" s="66" t="s">
        <v>220</v>
      </c>
      <c r="B19" s="67" t="s">
        <v>9</v>
      </c>
      <c r="C19" s="17">
        <v>5</v>
      </c>
      <c r="D19" s="65">
        <f>+'Ptos Cosapyl'!D100</f>
        <v>3.0005999999999999</v>
      </c>
      <c r="G19" s="66" t="s">
        <v>202</v>
      </c>
      <c r="H19" s="67" t="s">
        <v>9</v>
      </c>
      <c r="I19" s="17">
        <v>5</v>
      </c>
      <c r="J19" s="65">
        <f>+'Ptos Cosapyl'!D100</f>
        <v>3.0005999999999999</v>
      </c>
      <c r="L19" s="129" t="s">
        <v>125</v>
      </c>
      <c r="M19" s="130" t="s">
        <v>189</v>
      </c>
      <c r="N19" s="17">
        <v>5</v>
      </c>
      <c r="O19" s="65">
        <f>+'Ptos Cosapyl'!D100</f>
        <v>3.0005999999999999</v>
      </c>
      <c r="Q19" s="129"/>
      <c r="R19" s="130"/>
      <c r="S19" s="17"/>
      <c r="T19" s="65"/>
      <c r="U19" s="122"/>
      <c r="W19" s="129" t="s">
        <v>14</v>
      </c>
      <c r="X19" s="130"/>
      <c r="Y19" s="17"/>
      <c r="Z19" s="65">
        <f>SUM(Z15:Z18)</f>
        <v>23.008000000000003</v>
      </c>
      <c r="AB19" s="129" t="s">
        <v>14</v>
      </c>
      <c r="AC19" s="130"/>
      <c r="AD19" s="17"/>
      <c r="AE19" s="65">
        <f>SUM(AE15:AE18)</f>
        <v>17.004999999999999</v>
      </c>
    </row>
    <row r="20" spans="1:31">
      <c r="A20" s="119"/>
      <c r="B20" s="120"/>
      <c r="C20" s="121"/>
      <c r="D20" s="122"/>
      <c r="G20" s="66" t="s">
        <v>181</v>
      </c>
      <c r="H20" s="67" t="s">
        <v>11</v>
      </c>
      <c r="I20" s="17">
        <v>6</v>
      </c>
      <c r="J20" s="65">
        <f>+'Ptos Cosapyl'!D101</f>
        <v>2.0003000000000002</v>
      </c>
      <c r="L20" s="66"/>
      <c r="M20" s="67"/>
      <c r="N20" s="17"/>
      <c r="O20" s="65"/>
      <c r="Q20" s="66"/>
      <c r="R20" s="67"/>
      <c r="S20" s="17"/>
      <c r="T20" s="65"/>
      <c r="U20" s="122"/>
      <c r="W20" s="66" t="s">
        <v>260</v>
      </c>
      <c r="X20" s="67" t="s">
        <v>258</v>
      </c>
      <c r="Y20" s="17"/>
      <c r="Z20" s="65">
        <f>+Z17</f>
        <v>4.0010000000000003</v>
      </c>
      <c r="AB20" s="66" t="s">
        <v>260</v>
      </c>
      <c r="AC20" s="67" t="s">
        <v>143</v>
      </c>
      <c r="AD20" s="17"/>
      <c r="AE20" s="65">
        <v>2.0003000000000002</v>
      </c>
    </row>
    <row r="21" spans="1:31" ht="15.75">
      <c r="C21" s="61"/>
      <c r="G21" s="4"/>
      <c r="H21" s="61"/>
      <c r="I21" s="61"/>
      <c r="L21" s="4"/>
      <c r="M21" s="61"/>
      <c r="N21" s="61"/>
      <c r="Q21" s="4"/>
      <c r="R21" s="61"/>
      <c r="S21" s="61"/>
      <c r="W21" s="66" t="s">
        <v>261</v>
      </c>
      <c r="X21" s="67"/>
      <c r="Y21" s="17"/>
      <c r="Z21" s="205">
        <f>+Z19-Z20</f>
        <v>19.007000000000001</v>
      </c>
      <c r="AB21" s="66" t="s">
        <v>261</v>
      </c>
      <c r="AC21" s="67"/>
      <c r="AD21" s="17"/>
      <c r="AE21" s="205">
        <f>+AE19-AE20</f>
        <v>15.0047</v>
      </c>
    </row>
    <row r="22" spans="1:31" ht="15.75">
      <c r="A22" s="52" t="s">
        <v>4</v>
      </c>
      <c r="B22" s="52" t="s">
        <v>1</v>
      </c>
      <c r="C22" s="53" t="s">
        <v>132</v>
      </c>
      <c r="D22" s="51"/>
      <c r="G22" s="52" t="s">
        <v>4</v>
      </c>
      <c r="H22" s="52" t="s">
        <v>1</v>
      </c>
      <c r="I22" s="53" t="s">
        <v>17</v>
      </c>
      <c r="J22" s="51"/>
      <c r="L22" s="52" t="s">
        <v>4</v>
      </c>
      <c r="M22" s="52" t="s">
        <v>1</v>
      </c>
      <c r="N22" s="53" t="s">
        <v>8</v>
      </c>
      <c r="O22" s="51"/>
      <c r="Q22" s="52" t="s">
        <v>4</v>
      </c>
      <c r="R22" s="52" t="s">
        <v>1</v>
      </c>
      <c r="S22" s="53" t="s">
        <v>229</v>
      </c>
      <c r="T22" s="51"/>
      <c r="U22" s="126"/>
    </row>
    <row r="23" spans="1:31" ht="15.75">
      <c r="A23" s="66" t="s">
        <v>174</v>
      </c>
      <c r="B23" s="67" t="s">
        <v>189</v>
      </c>
      <c r="C23" s="17">
        <v>1</v>
      </c>
      <c r="D23" s="65">
        <f>+'Ptos Cosapyl'!D96</f>
        <v>7.0027999999999997</v>
      </c>
      <c r="G23" s="66" t="s">
        <v>188</v>
      </c>
      <c r="H23" s="67" t="s">
        <v>189</v>
      </c>
      <c r="I23" s="17">
        <v>1</v>
      </c>
      <c r="J23" s="65">
        <f>+'Ptos Cosapyl'!D96</f>
        <v>7.0027999999999997</v>
      </c>
      <c r="L23" s="129" t="s">
        <v>201</v>
      </c>
      <c r="M23" s="130" t="s">
        <v>11</v>
      </c>
      <c r="N23" s="17">
        <v>1</v>
      </c>
      <c r="O23" s="65">
        <f>+'Ptos Cosapyl'!D96</f>
        <v>7.0027999999999997</v>
      </c>
      <c r="Q23" s="132" t="s">
        <v>237</v>
      </c>
      <c r="R23" s="132" t="s">
        <v>10</v>
      </c>
      <c r="S23" s="17">
        <v>1</v>
      </c>
      <c r="T23" s="65">
        <f>+'Ptos Cosapyl'!D96</f>
        <v>7.0027999999999997</v>
      </c>
      <c r="U23" s="122"/>
      <c r="W23" s="21" t="s">
        <v>243</v>
      </c>
      <c r="X23" s="21" t="s">
        <v>254</v>
      </c>
      <c r="Y23" s="26" t="s">
        <v>257</v>
      </c>
      <c r="Z23" s="26" t="s">
        <v>152</v>
      </c>
      <c r="AB23" s="21" t="s">
        <v>243</v>
      </c>
      <c r="AC23" s="21" t="s">
        <v>254</v>
      </c>
      <c r="AD23" s="26" t="s">
        <v>257</v>
      </c>
      <c r="AE23" s="26" t="s">
        <v>152</v>
      </c>
    </row>
    <row r="24" spans="1:31">
      <c r="A24" s="66" t="s">
        <v>13</v>
      </c>
      <c r="B24" s="67" t="s">
        <v>12</v>
      </c>
      <c r="C24" s="17">
        <v>2</v>
      </c>
      <c r="D24" s="65">
        <f>+'Ptos Cosapyl'!D97</f>
        <v>6.0021000000000004</v>
      </c>
      <c r="G24" s="66" t="s">
        <v>193</v>
      </c>
      <c r="H24" s="67" t="s">
        <v>11</v>
      </c>
      <c r="I24" s="17">
        <v>2</v>
      </c>
      <c r="J24" s="65">
        <f>+'Ptos Cosapyl'!D97</f>
        <v>6.0021000000000004</v>
      </c>
      <c r="L24" s="129" t="s">
        <v>164</v>
      </c>
      <c r="M24" s="130" t="s">
        <v>189</v>
      </c>
      <c r="N24" s="17">
        <v>2</v>
      </c>
      <c r="O24" s="65">
        <f>+'Ptos Cosapyl'!D97</f>
        <v>6.0021000000000004</v>
      </c>
      <c r="Q24" s="132" t="s">
        <v>238</v>
      </c>
      <c r="R24" s="132" t="s">
        <v>189</v>
      </c>
      <c r="S24" s="17">
        <v>2</v>
      </c>
      <c r="T24" s="65">
        <f>+'Ptos Cosapyl'!D97</f>
        <v>6.0021000000000004</v>
      </c>
      <c r="U24" s="122"/>
      <c r="W24" s="132" t="s">
        <v>12</v>
      </c>
      <c r="X24" s="132" t="s">
        <v>73</v>
      </c>
      <c r="Y24" s="17">
        <v>1</v>
      </c>
      <c r="Z24" s="65">
        <v>7.0027999999999997</v>
      </c>
      <c r="AB24" s="132" t="s">
        <v>9</v>
      </c>
      <c r="AC24" s="132" t="s">
        <v>73</v>
      </c>
      <c r="AD24" s="17">
        <v>5</v>
      </c>
      <c r="AE24" s="65">
        <v>3.0005999999999999</v>
      </c>
    </row>
    <row r="25" spans="1:31">
      <c r="A25" s="70" t="s">
        <v>269</v>
      </c>
      <c r="B25" s="71" t="s">
        <v>9</v>
      </c>
      <c r="C25" s="17">
        <v>3</v>
      </c>
      <c r="D25" s="65">
        <f>+'Ptos Cosapyl'!D98</f>
        <v>5.0015000000000001</v>
      </c>
      <c r="G25" s="66" t="s">
        <v>192</v>
      </c>
      <c r="H25" s="67" t="s">
        <v>12</v>
      </c>
      <c r="I25" s="17">
        <v>3</v>
      </c>
      <c r="J25" s="65">
        <f>+'Ptos Cosapyl'!D98</f>
        <v>5.0015000000000001</v>
      </c>
      <c r="L25" s="129" t="s">
        <v>112</v>
      </c>
      <c r="M25" s="130" t="s">
        <v>9</v>
      </c>
      <c r="N25" s="17">
        <v>3</v>
      </c>
      <c r="O25" s="65">
        <f>+'Ptos Cosapyl'!D98</f>
        <v>5.0015000000000001</v>
      </c>
      <c r="Q25" s="132" t="s">
        <v>239</v>
      </c>
      <c r="R25" s="132" t="s">
        <v>11</v>
      </c>
      <c r="S25" s="17">
        <v>3</v>
      </c>
      <c r="T25" s="65">
        <f>+'Ptos Cosapyl'!D98</f>
        <v>5.0015000000000001</v>
      </c>
      <c r="U25" s="122"/>
      <c r="W25" s="132"/>
      <c r="X25" s="132" t="s">
        <v>143</v>
      </c>
      <c r="Y25" s="17">
        <v>2</v>
      </c>
      <c r="Z25" s="65">
        <v>6.0021000000000004</v>
      </c>
      <c r="AB25" s="132"/>
      <c r="AC25" s="132" t="s">
        <v>143</v>
      </c>
      <c r="AD25" s="17">
        <v>6</v>
      </c>
      <c r="AE25" s="65">
        <v>2.0003000000000002</v>
      </c>
    </row>
    <row r="26" spans="1:31">
      <c r="A26" s="66" t="s">
        <v>228</v>
      </c>
      <c r="B26" s="67" t="s">
        <v>10</v>
      </c>
      <c r="C26" s="17">
        <v>4</v>
      </c>
      <c r="D26" s="65">
        <f>+'Ptos Cosapyl'!D99</f>
        <v>4.0010000000000003</v>
      </c>
      <c r="G26" s="66" t="s">
        <v>191</v>
      </c>
      <c r="H26" s="67" t="s">
        <v>162</v>
      </c>
      <c r="I26" s="17">
        <v>4</v>
      </c>
      <c r="J26" s="65">
        <f>+'Ptos Cosapyl'!D99</f>
        <v>4.0010000000000003</v>
      </c>
      <c r="L26" s="129" t="s">
        <v>25</v>
      </c>
      <c r="M26" s="130" t="s">
        <v>10</v>
      </c>
      <c r="N26" s="17">
        <v>4</v>
      </c>
      <c r="O26" s="65">
        <f>+'Ptos Cosapyl'!D99</f>
        <v>4.0010000000000003</v>
      </c>
      <c r="Q26" s="132" t="s">
        <v>16</v>
      </c>
      <c r="R26" s="132" t="s">
        <v>9</v>
      </c>
      <c r="S26" s="17">
        <v>4</v>
      </c>
      <c r="T26" s="65">
        <f>+'Ptos Cosapyl'!D99</f>
        <v>4.0010000000000003</v>
      </c>
      <c r="U26" s="122"/>
      <c r="W26" s="132"/>
      <c r="X26" s="132" t="s">
        <v>258</v>
      </c>
      <c r="Y26" s="17">
        <v>3</v>
      </c>
      <c r="Z26" s="65">
        <v>5.0015000000000001</v>
      </c>
      <c r="AB26" s="132"/>
      <c r="AC26" s="132" t="s">
        <v>258</v>
      </c>
      <c r="AD26" s="17">
        <v>2</v>
      </c>
      <c r="AE26" s="65">
        <v>6.0021000000000004</v>
      </c>
    </row>
    <row r="27" spans="1:31">
      <c r="A27" s="117" t="s">
        <v>170</v>
      </c>
      <c r="B27" s="67" t="s">
        <v>162</v>
      </c>
      <c r="C27" s="17">
        <v>5</v>
      </c>
      <c r="D27" s="65">
        <f>+'Ptos Cosapyl'!D100</f>
        <v>3.0005999999999999</v>
      </c>
      <c r="G27" s="66" t="s">
        <v>190</v>
      </c>
      <c r="H27" s="67" t="s">
        <v>10</v>
      </c>
      <c r="I27" s="17">
        <v>5</v>
      </c>
      <c r="J27" s="65">
        <f>+'Ptos Cosapyl'!D100</f>
        <v>3.0005999999999999</v>
      </c>
      <c r="L27" s="129" t="s">
        <v>19</v>
      </c>
      <c r="M27" s="130" t="s">
        <v>12</v>
      </c>
      <c r="N27" s="17">
        <v>5</v>
      </c>
      <c r="O27" s="65">
        <f>+'Ptos Cosapyl'!D100</f>
        <v>3.0005999999999999</v>
      </c>
      <c r="Q27" s="129"/>
      <c r="R27" s="130"/>
      <c r="S27" s="17"/>
      <c r="T27" s="65"/>
      <c r="U27" s="122"/>
      <c r="W27" s="129"/>
      <c r="X27" s="207" t="s">
        <v>145</v>
      </c>
      <c r="Y27" s="17"/>
      <c r="Z27" s="65">
        <v>0</v>
      </c>
      <c r="AB27" s="129"/>
      <c r="AC27" s="129" t="s">
        <v>145</v>
      </c>
      <c r="AD27" s="17">
        <v>3</v>
      </c>
      <c r="AE27" s="65">
        <v>5.0015000000000001</v>
      </c>
    </row>
    <row r="28" spans="1:31">
      <c r="A28" s="66" t="s">
        <v>223</v>
      </c>
      <c r="B28" s="67" t="s">
        <v>11</v>
      </c>
      <c r="C28" s="17">
        <v>6</v>
      </c>
      <c r="D28" s="65">
        <f>+'Ptos Cosapyl'!D101</f>
        <v>2.0003000000000002</v>
      </c>
      <c r="G28" s="66" t="s">
        <v>186</v>
      </c>
      <c r="H28" s="67" t="s">
        <v>9</v>
      </c>
      <c r="I28" s="17">
        <v>6</v>
      </c>
      <c r="J28" s="65">
        <f>+'Ptos Cosapyl'!D101</f>
        <v>2.0003000000000002</v>
      </c>
      <c r="L28" s="66"/>
      <c r="M28" s="67"/>
      <c r="N28" s="17"/>
      <c r="O28" s="65"/>
      <c r="Q28" s="66"/>
      <c r="R28" s="67"/>
      <c r="S28" s="17"/>
      <c r="T28" s="65"/>
      <c r="U28" s="122"/>
      <c r="W28" s="129" t="s">
        <v>14</v>
      </c>
      <c r="X28" s="130"/>
      <c r="Y28" s="17"/>
      <c r="Z28" s="65">
        <f>SUM(Z24:Z27)</f>
        <v>18.006399999999999</v>
      </c>
      <c r="AB28" s="129" t="s">
        <v>14</v>
      </c>
      <c r="AC28" s="130"/>
      <c r="AD28" s="17"/>
      <c r="AE28" s="65">
        <f>SUM(AE24:AE27)</f>
        <v>16.0045</v>
      </c>
    </row>
    <row r="29" spans="1:31">
      <c r="A29" s="119"/>
      <c r="B29" s="120"/>
      <c r="C29" s="121"/>
      <c r="D29" s="122"/>
      <c r="G29" s="66" t="s">
        <v>241</v>
      </c>
      <c r="H29" s="67" t="s">
        <v>23</v>
      </c>
      <c r="I29" s="17">
        <v>7</v>
      </c>
      <c r="J29" s="65">
        <f>+'Ptos Cosapyl'!D102</f>
        <v>1.0001</v>
      </c>
      <c r="L29" s="66"/>
      <c r="M29" s="67"/>
      <c r="N29" s="17"/>
      <c r="O29" s="65"/>
      <c r="Q29" s="66"/>
      <c r="R29" s="67"/>
      <c r="S29" s="17"/>
      <c r="T29" s="65"/>
      <c r="U29" s="122"/>
      <c r="W29" s="66" t="s">
        <v>260</v>
      </c>
      <c r="X29" s="206" t="s">
        <v>145</v>
      </c>
      <c r="Y29" s="17"/>
      <c r="Z29" s="65">
        <v>0</v>
      </c>
      <c r="AB29" s="66" t="s">
        <v>260</v>
      </c>
      <c r="AC29" s="67" t="s">
        <v>143</v>
      </c>
      <c r="AD29" s="17"/>
      <c r="AE29" s="65">
        <v>2.0003000000000002</v>
      </c>
    </row>
    <row r="30" spans="1:31" ht="15.75">
      <c r="G30" s="4"/>
      <c r="H30" s="61"/>
      <c r="I30" s="27"/>
      <c r="L30" s="4"/>
      <c r="M30" s="61"/>
      <c r="N30" s="27"/>
      <c r="Q30" s="4"/>
      <c r="R30" s="61"/>
      <c r="S30" s="27"/>
      <c r="W30" s="66" t="s">
        <v>261</v>
      </c>
      <c r="X30" s="67"/>
      <c r="Y30" s="17"/>
      <c r="Z30" s="205">
        <f>+Z28-Z29</f>
        <v>18.006399999999999</v>
      </c>
      <c r="AB30" s="66" t="s">
        <v>261</v>
      </c>
      <c r="AC30" s="67"/>
      <c r="AD30" s="17"/>
      <c r="AE30" s="205">
        <f>+AE28-AE29</f>
        <v>14.004200000000001</v>
      </c>
    </row>
    <row r="31" spans="1:31" ht="15.75">
      <c r="A31" s="150" t="s">
        <v>242</v>
      </c>
      <c r="B31" s="150"/>
      <c r="C31" s="200"/>
      <c r="G31" s="150" t="s">
        <v>247</v>
      </c>
      <c r="H31" s="150"/>
      <c r="I31" s="150"/>
      <c r="L31" s="150" t="s">
        <v>259</v>
      </c>
      <c r="M31" s="150"/>
      <c r="N31" s="150"/>
      <c r="Q31" s="150" t="s">
        <v>250</v>
      </c>
      <c r="R31" s="150"/>
      <c r="S31" s="150"/>
    </row>
    <row r="32" spans="1:31" ht="15.75">
      <c r="A32" s="63" t="s">
        <v>243</v>
      </c>
      <c r="B32" s="63" t="s">
        <v>244</v>
      </c>
      <c r="C32" s="63" t="s">
        <v>245</v>
      </c>
      <c r="D32" s="63" t="s">
        <v>152</v>
      </c>
      <c r="G32" s="63" t="s">
        <v>243</v>
      </c>
      <c r="H32" s="63" t="s">
        <v>244</v>
      </c>
      <c r="I32" s="63" t="s">
        <v>245</v>
      </c>
      <c r="J32" s="63" t="s">
        <v>152</v>
      </c>
      <c r="L32" s="63" t="s">
        <v>243</v>
      </c>
      <c r="M32" s="63" t="s">
        <v>244</v>
      </c>
      <c r="N32" s="63" t="s">
        <v>245</v>
      </c>
      <c r="O32" s="63" t="s">
        <v>152</v>
      </c>
      <c r="Q32" s="63" t="s">
        <v>243</v>
      </c>
      <c r="R32" s="63" t="s">
        <v>244</v>
      </c>
      <c r="S32" s="63" t="s">
        <v>245</v>
      </c>
      <c r="T32" s="63" t="s">
        <v>251</v>
      </c>
      <c r="U32" s="63" t="s">
        <v>152</v>
      </c>
      <c r="W32" s="21" t="s">
        <v>243</v>
      </c>
      <c r="X32" s="21" t="s">
        <v>254</v>
      </c>
      <c r="Y32" s="26" t="s">
        <v>257</v>
      </c>
      <c r="Z32" s="26" t="s">
        <v>152</v>
      </c>
      <c r="AB32" s="21" t="s">
        <v>243</v>
      </c>
      <c r="AC32" s="21" t="s">
        <v>254</v>
      </c>
      <c r="AD32" s="26" t="s">
        <v>257</v>
      </c>
      <c r="AE32" s="26" t="s">
        <v>152</v>
      </c>
    </row>
    <row r="33" spans="1:31">
      <c r="A33" s="63" t="s">
        <v>12</v>
      </c>
      <c r="B33" s="118">
        <f>+D24+D15+D8</f>
        <v>19.006999999999998</v>
      </c>
      <c r="C33" s="63">
        <v>1</v>
      </c>
      <c r="D33" s="201">
        <f>+'Ptos Cosapyl'!D96</f>
        <v>7.0027999999999997</v>
      </c>
      <c r="G33" s="63" t="s">
        <v>189</v>
      </c>
      <c r="H33" s="118">
        <f>+J23+J17</f>
        <v>12.004300000000001</v>
      </c>
      <c r="I33" s="63">
        <v>1</v>
      </c>
      <c r="J33" s="201">
        <f>+'Ptos Cosapyl'!D96</f>
        <v>7.0027999999999997</v>
      </c>
      <c r="L33" s="63" t="s">
        <v>11</v>
      </c>
      <c r="M33" s="118">
        <f>+O18+O23</f>
        <v>11.0038</v>
      </c>
      <c r="N33" s="63">
        <v>1</v>
      </c>
      <c r="O33" s="201">
        <f>+'Ptos Cosapyl'!D96</f>
        <v>7.0027999999999997</v>
      </c>
      <c r="Q33" s="63" t="s">
        <v>10</v>
      </c>
      <c r="R33" s="118">
        <f>+T16+T23</f>
        <v>10.003399999999999</v>
      </c>
      <c r="S33" s="63">
        <v>1</v>
      </c>
      <c r="T33" s="59" t="s">
        <v>252</v>
      </c>
      <c r="U33" s="216">
        <f>+'Ptos Cosapyl'!D96</f>
        <v>7.0027999999999997</v>
      </c>
      <c r="W33" s="132" t="s">
        <v>11</v>
      </c>
      <c r="X33" s="132" t="s">
        <v>73</v>
      </c>
      <c r="Y33" s="17">
        <v>3</v>
      </c>
      <c r="Z33" s="65">
        <v>5.0015000000000001</v>
      </c>
      <c r="AB33" s="132" t="s">
        <v>23</v>
      </c>
      <c r="AC33" s="132" t="s">
        <v>143</v>
      </c>
      <c r="AD33" s="17">
        <v>3</v>
      </c>
      <c r="AE33" s="65">
        <v>5.0015000000000001</v>
      </c>
    </row>
    <row r="34" spans="1:31">
      <c r="A34" s="63" t="s">
        <v>189</v>
      </c>
      <c r="B34" s="118">
        <f>+D9+D16+D23</f>
        <v>18.006399999999999</v>
      </c>
      <c r="C34" s="63">
        <v>2</v>
      </c>
      <c r="D34" s="201">
        <f>+'Ptos Cosapyl'!D97</f>
        <v>6.0021000000000004</v>
      </c>
      <c r="G34" s="63" t="s">
        <v>12</v>
      </c>
      <c r="H34" s="118">
        <f>+J16+J25</f>
        <v>11.0036</v>
      </c>
      <c r="I34" s="63">
        <v>2</v>
      </c>
      <c r="J34" s="201">
        <f>+'Ptos Cosapyl'!D97</f>
        <v>6.0021000000000004</v>
      </c>
      <c r="L34" s="63" t="s">
        <v>9</v>
      </c>
      <c r="M34" s="118">
        <f>+O16+O25</f>
        <v>11.0036</v>
      </c>
      <c r="N34" s="63">
        <v>2</v>
      </c>
      <c r="O34" s="201">
        <f>+'Ptos Cosapyl'!D97</f>
        <v>6.0021000000000004</v>
      </c>
      <c r="Q34" s="63" t="s">
        <v>189</v>
      </c>
      <c r="R34" s="118">
        <f>+T15+T24</f>
        <v>10.0031</v>
      </c>
      <c r="S34" s="63">
        <v>2</v>
      </c>
      <c r="T34" s="59" t="s">
        <v>253</v>
      </c>
      <c r="U34" s="216">
        <f>+'Ptos Cosapyl'!D97</f>
        <v>6.0021000000000004</v>
      </c>
      <c r="W34" s="132"/>
      <c r="X34" s="132" t="s">
        <v>143</v>
      </c>
      <c r="Y34" s="17">
        <v>4</v>
      </c>
      <c r="Z34" s="65">
        <v>4.0010000000000003</v>
      </c>
      <c r="AB34" s="129"/>
      <c r="AC34" s="129"/>
      <c r="AD34" s="17"/>
      <c r="AE34" s="65">
        <v>0</v>
      </c>
    </row>
    <row r="35" spans="1:31">
      <c r="A35" s="63" t="s">
        <v>11</v>
      </c>
      <c r="B35" s="118">
        <f>+D7+D18+D28</f>
        <v>13.004100000000001</v>
      </c>
      <c r="C35" s="63">
        <v>3</v>
      </c>
      <c r="D35" s="201">
        <f>+'Ptos Cosapyl'!D98</f>
        <v>5.0015000000000001</v>
      </c>
      <c r="G35" s="63" t="s">
        <v>23</v>
      </c>
      <c r="H35" s="118">
        <f>+J15+J29</f>
        <v>8.0029000000000003</v>
      </c>
      <c r="I35" s="63">
        <v>3</v>
      </c>
      <c r="J35" s="201">
        <f>+'Ptos Cosapyl'!D98</f>
        <v>5.0015000000000001</v>
      </c>
      <c r="L35" s="63" t="s">
        <v>12</v>
      </c>
      <c r="M35" s="118">
        <f>+O15+O27</f>
        <v>10.003399999999999</v>
      </c>
      <c r="N35" s="63">
        <v>3</v>
      </c>
      <c r="O35" s="201">
        <f>+'Ptos Cosapyl'!D98</f>
        <v>5.0015000000000001</v>
      </c>
      <c r="Q35" s="63" t="s">
        <v>9</v>
      </c>
      <c r="R35" s="118">
        <f>+T17+T26</f>
        <v>6.0013000000000005</v>
      </c>
      <c r="S35" s="63">
        <v>3</v>
      </c>
      <c r="T35" s="203"/>
      <c r="U35" s="216">
        <f>+'Ptos Cosapyl'!D98</f>
        <v>5.0015000000000001</v>
      </c>
      <c r="W35" s="132"/>
      <c r="X35" s="132" t="s">
        <v>258</v>
      </c>
      <c r="Y35" s="17">
        <v>1</v>
      </c>
      <c r="Z35" s="65">
        <v>7.0027999999999997</v>
      </c>
      <c r="AB35" s="129" t="s">
        <v>14</v>
      </c>
      <c r="AC35" s="130"/>
      <c r="AD35" s="17"/>
      <c r="AE35" s="65">
        <f>SUM(AE31:AE34)</f>
        <v>5.0015000000000001</v>
      </c>
    </row>
    <row r="36" spans="1:31">
      <c r="A36" s="63" t="s">
        <v>10</v>
      </c>
      <c r="B36" s="118">
        <f>+D10+D17+D26</f>
        <v>13.003500000000003</v>
      </c>
      <c r="C36" s="63">
        <v>4</v>
      </c>
      <c r="D36" s="201">
        <f>+'Ptos Cosapyl'!D99</f>
        <v>4.0010000000000003</v>
      </c>
      <c r="G36" s="63" t="s">
        <v>11</v>
      </c>
      <c r="H36" s="118">
        <f>+J20+J24</f>
        <v>8.0024000000000015</v>
      </c>
      <c r="I36" s="63">
        <v>4</v>
      </c>
      <c r="J36" s="201">
        <f>+'Ptos Cosapyl'!D99</f>
        <v>4.0010000000000003</v>
      </c>
      <c r="L36" s="63" t="s">
        <v>189</v>
      </c>
      <c r="M36" s="118">
        <f>+O19+O24</f>
        <v>9.0027000000000008</v>
      </c>
      <c r="N36" s="63">
        <v>4</v>
      </c>
      <c r="O36" s="201">
        <f>+'Ptos Cosapyl'!D99</f>
        <v>4.0010000000000003</v>
      </c>
      <c r="Q36" s="63" t="s">
        <v>11</v>
      </c>
      <c r="R36" s="118">
        <f>+T25</f>
        <v>5.0015000000000001</v>
      </c>
      <c r="S36" s="63">
        <v>4</v>
      </c>
      <c r="T36" s="203"/>
      <c r="U36" s="216">
        <f>+'Ptos Cosapyl'!D99</f>
        <v>4.0010000000000003</v>
      </c>
      <c r="W36" s="129"/>
      <c r="X36" s="129" t="s">
        <v>145</v>
      </c>
      <c r="Y36" s="17">
        <v>4</v>
      </c>
      <c r="Z36" s="65">
        <v>4.0010000000000003</v>
      </c>
      <c r="AB36" s="66" t="s">
        <v>260</v>
      </c>
      <c r="AC36" s="67"/>
      <c r="AD36" s="17"/>
      <c r="AE36" s="65">
        <v>0</v>
      </c>
    </row>
    <row r="37" spans="1:31" ht="15.75">
      <c r="A37" s="63" t="s">
        <v>9</v>
      </c>
      <c r="B37" s="118">
        <f>+D11+D19+D25</f>
        <v>11.002700000000001</v>
      </c>
      <c r="C37" s="63">
        <v>5</v>
      </c>
      <c r="D37" s="201">
        <f>+'Ptos Cosapyl'!D100</f>
        <v>3.0005999999999999</v>
      </c>
      <c r="G37" s="63" t="s">
        <v>10</v>
      </c>
      <c r="H37" s="118">
        <f>+J18+J27</f>
        <v>7.0015999999999998</v>
      </c>
      <c r="I37" s="63">
        <v>5</v>
      </c>
      <c r="J37" s="201">
        <f>+'Ptos Cosapyl'!D100</f>
        <v>3.0005999999999999</v>
      </c>
      <c r="L37" s="63" t="s">
        <v>10</v>
      </c>
      <c r="M37" s="118">
        <f>+O17+O26</f>
        <v>9.0025000000000013</v>
      </c>
      <c r="N37" s="63">
        <v>5</v>
      </c>
      <c r="O37" s="201">
        <f>+'Ptos Cosapyl'!D100</f>
        <v>3.0005999999999999</v>
      </c>
      <c r="Q37" s="63"/>
      <c r="R37" s="118"/>
      <c r="S37" s="63"/>
      <c r="T37" s="204"/>
      <c r="U37" s="201"/>
      <c r="W37" s="129" t="s">
        <v>14</v>
      </c>
      <c r="X37" s="130"/>
      <c r="Y37" s="17"/>
      <c r="Z37" s="65">
        <f>SUM(Z33:Z36)</f>
        <v>20.006300000000003</v>
      </c>
      <c r="AB37" s="66" t="s">
        <v>261</v>
      </c>
      <c r="AC37" s="67"/>
      <c r="AD37" s="17"/>
      <c r="AE37" s="205">
        <f>+AE35-AE36</f>
        <v>5.0015000000000001</v>
      </c>
    </row>
    <row r="38" spans="1:31">
      <c r="A38" s="63" t="s">
        <v>162</v>
      </c>
      <c r="B38" s="118">
        <f>+D27</f>
        <v>3.0005999999999999</v>
      </c>
      <c r="C38" s="63">
        <v>6</v>
      </c>
      <c r="D38" s="201">
        <f>+'Ptos Cosapyl'!D101</f>
        <v>2.0003000000000002</v>
      </c>
      <c r="G38" s="63" t="s">
        <v>9</v>
      </c>
      <c r="H38" s="118">
        <f>+J19+J28</f>
        <v>5.0008999999999997</v>
      </c>
      <c r="I38" s="63">
        <v>6</v>
      </c>
      <c r="J38" s="201">
        <f>+'Ptos Cosapyl'!D101</f>
        <v>2.0003000000000002</v>
      </c>
      <c r="L38" s="63"/>
      <c r="M38" s="118"/>
      <c r="N38" s="63"/>
      <c r="O38" s="201"/>
      <c r="Q38" s="124"/>
      <c r="R38" s="133"/>
      <c r="S38" s="124"/>
      <c r="U38" s="202"/>
      <c r="W38" s="66" t="s">
        <v>260</v>
      </c>
      <c r="X38" s="67" t="s">
        <v>145</v>
      </c>
      <c r="Y38" s="17"/>
      <c r="Z38" s="65">
        <v>4.0010000000000003</v>
      </c>
      <c r="AB38" s="119"/>
      <c r="AC38" s="120"/>
      <c r="AD38" s="121"/>
      <c r="AE38" s="122"/>
    </row>
    <row r="39" spans="1:31" ht="15.75">
      <c r="A39" s="54"/>
      <c r="B39" s="63"/>
      <c r="C39" s="55"/>
      <c r="D39" s="51"/>
      <c r="G39" s="63" t="s">
        <v>162</v>
      </c>
      <c r="H39" s="118">
        <f>+J26</f>
        <v>4.0010000000000003</v>
      </c>
      <c r="I39" s="63">
        <v>7</v>
      </c>
      <c r="J39" s="201">
        <f>+'Ptos Cosapyl'!D102</f>
        <v>1.0001</v>
      </c>
      <c r="L39" s="63"/>
      <c r="M39" s="118"/>
      <c r="N39" s="63"/>
      <c r="O39" s="201"/>
      <c r="Q39" s="124"/>
      <c r="R39" s="133"/>
      <c r="S39" s="124"/>
      <c r="U39" s="202"/>
      <c r="W39" s="66" t="s">
        <v>261</v>
      </c>
      <c r="X39" s="67"/>
      <c r="Y39" s="17"/>
      <c r="Z39" s="205">
        <f>+Z37-Z38</f>
        <v>16.005300000000002</v>
      </c>
      <c r="AB39" s="21" t="s">
        <v>243</v>
      </c>
      <c r="AC39" s="21" t="s">
        <v>254</v>
      </c>
      <c r="AD39" s="26" t="s">
        <v>257</v>
      </c>
      <c r="AE39" s="26" t="s">
        <v>152</v>
      </c>
    </row>
    <row r="40" spans="1:31">
      <c r="Q40" s="126"/>
      <c r="R40" s="126"/>
      <c r="S40" s="126"/>
      <c r="AB40" s="132" t="s">
        <v>162</v>
      </c>
      <c r="AC40" s="132" t="s">
        <v>73</v>
      </c>
      <c r="AD40" s="17">
        <v>6</v>
      </c>
      <c r="AE40" s="65">
        <v>2.0003000000000002</v>
      </c>
    </row>
    <row r="41" spans="1:31">
      <c r="AB41" s="129"/>
      <c r="AC41" s="129" t="s">
        <v>143</v>
      </c>
      <c r="AD41" s="17">
        <v>7</v>
      </c>
      <c r="AE41" s="65">
        <v>1.0001</v>
      </c>
    </row>
    <row r="42" spans="1:31">
      <c r="AB42" s="129"/>
      <c r="AC42" s="129"/>
      <c r="AD42" s="17"/>
      <c r="AE42" s="65">
        <v>0</v>
      </c>
    </row>
    <row r="43" spans="1:31">
      <c r="AB43" s="129" t="s">
        <v>14</v>
      </c>
      <c r="AC43" s="130"/>
      <c r="AD43" s="17"/>
      <c r="AE43" s="65">
        <f>SUM(AE38:AE41)</f>
        <v>3.0004</v>
      </c>
    </row>
    <row r="44" spans="1:31">
      <c r="AB44" s="66" t="s">
        <v>260</v>
      </c>
      <c r="AC44" s="67"/>
      <c r="AD44" s="17"/>
      <c r="AE44" s="65">
        <v>0</v>
      </c>
    </row>
    <row r="45" spans="1:31" ht="15.75">
      <c r="AB45" s="66" t="s">
        <v>261</v>
      </c>
      <c r="AC45" s="67"/>
      <c r="AD45" s="17"/>
      <c r="AE45" s="205">
        <f>+AE43-AE44</f>
        <v>3.0004</v>
      </c>
    </row>
  </sheetData>
  <sortState ref="G30:H36">
    <sortCondition descending="1" ref="H30:H36"/>
  </sortState>
  <mergeCells count="18">
    <mergeCell ref="W1:AE1"/>
    <mergeCell ref="Z3:AA3"/>
    <mergeCell ref="Z4:AA4"/>
    <mergeCell ref="Z5:AA5"/>
    <mergeCell ref="Z6:AA6"/>
    <mergeCell ref="Z7:AA7"/>
    <mergeCell ref="Z8:AA8"/>
    <mergeCell ref="Z9:AA9"/>
    <mergeCell ref="Z10:AA10"/>
    <mergeCell ref="Q12:T12"/>
    <mergeCell ref="Q31:S31"/>
    <mergeCell ref="A4:D4"/>
    <mergeCell ref="A31:C31"/>
    <mergeCell ref="G4:J4"/>
    <mergeCell ref="G31:I31"/>
    <mergeCell ref="G12:J12"/>
    <mergeCell ref="L12:O12"/>
    <mergeCell ref="L31:N31"/>
  </mergeCells>
  <conditionalFormatting sqref="B27">
    <cfRule type="duplicateValues" dxfId="51" priority="50" stopIfTrue="1"/>
    <cfRule type="duplicateValues" dxfId="50" priority="51" stopIfTrue="1"/>
  </conditionalFormatting>
  <conditionalFormatting sqref="B28:B29 B23:B26">
    <cfRule type="duplicateValues" dxfId="49" priority="85" stopIfTrue="1"/>
  </conditionalFormatting>
  <conditionalFormatting sqref="B7:B12">
    <cfRule type="duplicateValues" dxfId="48" priority="90" stopIfTrue="1"/>
    <cfRule type="duplicateValues" dxfId="47" priority="91" stopIfTrue="1"/>
  </conditionalFormatting>
  <conditionalFormatting sqref="B15:B20">
    <cfRule type="duplicateValues" dxfId="46" priority="92" stopIfTrue="1"/>
  </conditionalFormatting>
  <conditionalFormatting sqref="B23:B29">
    <cfRule type="duplicateValues" dxfId="45" priority="97" stopIfTrue="1"/>
  </conditionalFormatting>
  <conditionalFormatting sqref="H27">
    <cfRule type="duplicateValues" dxfId="44" priority="37" stopIfTrue="1"/>
    <cfRule type="duplicateValues" dxfId="43" priority="38" stopIfTrue="1"/>
  </conditionalFormatting>
  <conditionalFormatting sqref="H28:H29 H23:H26">
    <cfRule type="duplicateValues" dxfId="42" priority="36" stopIfTrue="1"/>
  </conditionalFormatting>
  <conditionalFormatting sqref="H7:H11">
    <cfRule type="duplicateValues" dxfId="41" priority="34" stopIfTrue="1"/>
    <cfRule type="duplicateValues" dxfId="40" priority="35" stopIfTrue="1"/>
  </conditionalFormatting>
  <conditionalFormatting sqref="H15:H20">
    <cfRule type="duplicateValues" dxfId="39" priority="33" stopIfTrue="1"/>
  </conditionalFormatting>
  <conditionalFormatting sqref="H23:H29">
    <cfRule type="duplicateValues" dxfId="38" priority="32" stopIfTrue="1"/>
  </conditionalFormatting>
  <conditionalFormatting sqref="M27">
    <cfRule type="duplicateValues" dxfId="37" priority="30" stopIfTrue="1"/>
    <cfRule type="duplicateValues" dxfId="36" priority="31" stopIfTrue="1"/>
  </conditionalFormatting>
  <conditionalFormatting sqref="M28:M29 M23:M26">
    <cfRule type="duplicateValues" dxfId="35" priority="29" stopIfTrue="1"/>
  </conditionalFormatting>
  <conditionalFormatting sqref="M15:M20">
    <cfRule type="duplicateValues" dxfId="34" priority="28" stopIfTrue="1"/>
  </conditionalFormatting>
  <conditionalFormatting sqref="M23:M29">
    <cfRule type="duplicateValues" dxfId="33" priority="27" stopIfTrue="1"/>
  </conditionalFormatting>
  <conditionalFormatting sqref="R27">
    <cfRule type="duplicateValues" dxfId="32" priority="25" stopIfTrue="1"/>
    <cfRule type="duplicateValues" dxfId="31" priority="26" stopIfTrue="1"/>
  </conditionalFormatting>
  <conditionalFormatting sqref="R28:R29 R23:R26">
    <cfRule type="duplicateValues" dxfId="30" priority="24" stopIfTrue="1"/>
  </conditionalFormatting>
  <conditionalFormatting sqref="R15:R20">
    <cfRule type="duplicateValues" dxfId="29" priority="23" stopIfTrue="1"/>
  </conditionalFormatting>
  <conditionalFormatting sqref="R23:R29">
    <cfRule type="duplicateValues" dxfId="28" priority="22" stopIfTrue="1"/>
  </conditionalFormatting>
  <conditionalFormatting sqref="X15:X20">
    <cfRule type="duplicateValues" dxfId="27" priority="21" stopIfTrue="1"/>
  </conditionalFormatting>
  <conditionalFormatting sqref="X21">
    <cfRule type="duplicateValues" dxfId="26" priority="20" stopIfTrue="1"/>
  </conditionalFormatting>
  <conditionalFormatting sqref="X24:X29">
    <cfRule type="duplicateValues" dxfId="25" priority="19" stopIfTrue="1"/>
  </conditionalFormatting>
  <conditionalFormatting sqref="X30">
    <cfRule type="duplicateValues" dxfId="24" priority="18" stopIfTrue="1"/>
  </conditionalFormatting>
  <conditionalFormatting sqref="X33:X38">
    <cfRule type="duplicateValues" dxfId="23" priority="17" stopIfTrue="1"/>
  </conditionalFormatting>
  <conditionalFormatting sqref="X39">
    <cfRule type="duplicateValues" dxfId="22" priority="16" stopIfTrue="1"/>
  </conditionalFormatting>
  <conditionalFormatting sqref="AC15:AC20">
    <cfRule type="duplicateValues" dxfId="21" priority="9" stopIfTrue="1"/>
  </conditionalFormatting>
  <conditionalFormatting sqref="AC21">
    <cfRule type="duplicateValues" dxfId="20" priority="8" stopIfTrue="1"/>
  </conditionalFormatting>
  <conditionalFormatting sqref="AC24:AC29">
    <cfRule type="duplicateValues" dxfId="19" priority="7" stopIfTrue="1"/>
  </conditionalFormatting>
  <conditionalFormatting sqref="AC30">
    <cfRule type="duplicateValues" dxfId="18" priority="6" stopIfTrue="1"/>
  </conditionalFormatting>
  <conditionalFormatting sqref="AC33:AC38">
    <cfRule type="duplicateValues" dxfId="17" priority="5" stopIfTrue="1"/>
  </conditionalFormatting>
  <conditionalFormatting sqref="AC39">
    <cfRule type="duplicateValues" dxfId="16" priority="4" stopIfTrue="1"/>
  </conditionalFormatting>
  <conditionalFormatting sqref="AC37">
    <cfRule type="duplicateValues" dxfId="15" priority="3" stopIfTrue="1"/>
  </conditionalFormatting>
  <conditionalFormatting sqref="AC40:AC45">
    <cfRule type="duplicateValues" dxfId="14" priority="2" stopIfTrue="1"/>
  </conditionalFormatting>
  <conditionalFormatting sqref="AC45">
    <cfRule type="duplicateValues" dxfId="13" priority="1" stopIfTrue="1"/>
  </conditionalFormatting>
  <pageMargins left="0.51181102362204722" right="0.51181102362204722" top="0.78740157480314965" bottom="0.78740157480314965" header="0.31496062992125984" footer="0.31496062992125984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1"/>
  <sheetViews>
    <sheetView showGridLines="0" topLeftCell="A17" workbookViewId="0">
      <selection activeCell="F14" sqref="F14"/>
    </sheetView>
  </sheetViews>
  <sheetFormatPr defaultRowHeight="12.75"/>
  <cols>
    <col min="1" max="1" width="11.5703125" style="37" bestFit="1" customWidth="1"/>
    <col min="3" max="3" width="11.85546875" style="11" bestFit="1" customWidth="1"/>
    <col min="4" max="4" width="21.140625" style="11" bestFit="1" customWidth="1"/>
    <col min="5" max="5" width="20.7109375" style="11" bestFit="1" customWidth="1"/>
    <col min="6" max="6" width="19" style="11" bestFit="1" customWidth="1"/>
    <col min="7" max="7" width="18" style="11" bestFit="1" customWidth="1"/>
    <col min="8" max="8" width="15.7109375" style="11" bestFit="1" customWidth="1"/>
    <col min="9" max="9" width="19.7109375" style="11" bestFit="1" customWidth="1"/>
    <col min="10" max="10" width="18.28515625" style="11" bestFit="1" customWidth="1"/>
  </cols>
  <sheetData>
    <row r="1" spans="1:10" ht="18.75" thickBot="1">
      <c r="A1" s="34" t="s">
        <v>71</v>
      </c>
      <c r="C1" s="152" t="s">
        <v>73</v>
      </c>
      <c r="D1" s="153"/>
      <c r="E1" s="153"/>
      <c r="F1" s="153"/>
      <c r="G1" s="153"/>
      <c r="H1" s="153"/>
      <c r="I1" s="153"/>
      <c r="J1" s="153"/>
    </row>
    <row r="2" spans="1:10" ht="13.5" thickBot="1">
      <c r="A2" s="35" t="s">
        <v>66</v>
      </c>
      <c r="C2" s="29" t="s">
        <v>66</v>
      </c>
      <c r="D2" s="29" t="s">
        <v>10</v>
      </c>
      <c r="E2" s="29" t="s">
        <v>12</v>
      </c>
      <c r="F2" s="29" t="s">
        <v>23</v>
      </c>
      <c r="G2" s="29" t="s">
        <v>72</v>
      </c>
      <c r="H2" s="29" t="s">
        <v>9</v>
      </c>
      <c r="I2" s="29" t="s">
        <v>11</v>
      </c>
      <c r="J2" s="29" t="s">
        <v>35</v>
      </c>
    </row>
    <row r="3" spans="1:10">
      <c r="A3" s="35" t="s">
        <v>10</v>
      </c>
      <c r="C3" s="30" t="s">
        <v>79</v>
      </c>
      <c r="D3" s="30" t="s">
        <v>53</v>
      </c>
      <c r="E3" s="30" t="s">
        <v>13</v>
      </c>
      <c r="F3" s="30" t="s">
        <v>85</v>
      </c>
      <c r="G3" s="30" t="s">
        <v>90</v>
      </c>
      <c r="H3" s="30" t="s">
        <v>97</v>
      </c>
      <c r="I3" s="30" t="s">
        <v>98</v>
      </c>
      <c r="J3" s="30" t="s">
        <v>61</v>
      </c>
    </row>
    <row r="4" spans="1:10">
      <c r="A4" s="35" t="s">
        <v>12</v>
      </c>
      <c r="C4" s="31"/>
      <c r="D4" s="31" t="s">
        <v>80</v>
      </c>
      <c r="E4" s="31" t="s">
        <v>21</v>
      </c>
      <c r="F4" s="31" t="s">
        <v>30</v>
      </c>
      <c r="G4" s="31" t="s">
        <v>91</v>
      </c>
      <c r="H4" s="31" t="s">
        <v>51</v>
      </c>
      <c r="I4" s="31" t="s">
        <v>99</v>
      </c>
      <c r="J4" s="31" t="s">
        <v>40</v>
      </c>
    </row>
    <row r="5" spans="1:10">
      <c r="A5" s="35" t="s">
        <v>23</v>
      </c>
      <c r="C5" s="31"/>
      <c r="D5" s="31" t="s">
        <v>81</v>
      </c>
      <c r="E5" s="31" t="s">
        <v>29</v>
      </c>
      <c r="F5" s="31" t="s">
        <v>86</v>
      </c>
      <c r="G5" s="31" t="s">
        <v>92</v>
      </c>
      <c r="H5" s="31" t="s">
        <v>20</v>
      </c>
      <c r="I5" s="31" t="s">
        <v>100</v>
      </c>
      <c r="J5" s="31" t="s">
        <v>38</v>
      </c>
    </row>
    <row r="6" spans="1:10">
      <c r="A6" s="35" t="s">
        <v>72</v>
      </c>
      <c r="C6" s="31"/>
      <c r="D6" s="31" t="s">
        <v>82</v>
      </c>
      <c r="E6" s="31" t="s">
        <v>19</v>
      </c>
      <c r="F6" s="31" t="s">
        <v>87</v>
      </c>
      <c r="G6" s="31" t="s">
        <v>93</v>
      </c>
      <c r="H6" s="31"/>
      <c r="I6" s="31" t="s">
        <v>101</v>
      </c>
      <c r="J6" s="31" t="s">
        <v>47</v>
      </c>
    </row>
    <row r="7" spans="1:10">
      <c r="A7" s="35" t="s">
        <v>9</v>
      </c>
      <c r="C7" s="31"/>
      <c r="D7" s="31" t="s">
        <v>52</v>
      </c>
      <c r="E7" s="31" t="s">
        <v>83</v>
      </c>
      <c r="F7" s="31" t="s">
        <v>88</v>
      </c>
      <c r="G7" s="31" t="s">
        <v>33</v>
      </c>
      <c r="H7" s="31"/>
      <c r="I7" s="31" t="s">
        <v>102</v>
      </c>
      <c r="J7" s="31" t="s">
        <v>34</v>
      </c>
    </row>
    <row r="8" spans="1:10">
      <c r="A8" s="35" t="s">
        <v>11</v>
      </c>
      <c r="C8" s="31"/>
      <c r="D8" s="31"/>
      <c r="E8" s="31" t="s">
        <v>84</v>
      </c>
      <c r="F8" s="31" t="s">
        <v>89</v>
      </c>
      <c r="G8" s="31" t="s">
        <v>94</v>
      </c>
      <c r="H8" s="31"/>
      <c r="I8" s="31" t="s">
        <v>44</v>
      </c>
      <c r="J8" s="31" t="s">
        <v>78</v>
      </c>
    </row>
    <row r="9" spans="1:10">
      <c r="A9" s="36" t="s">
        <v>35</v>
      </c>
      <c r="C9" s="31"/>
      <c r="D9" s="31"/>
      <c r="E9" s="31"/>
      <c r="F9" s="31"/>
      <c r="G9" s="31" t="s">
        <v>95</v>
      </c>
      <c r="H9" s="31"/>
      <c r="I9" s="31" t="s">
        <v>103</v>
      </c>
      <c r="J9" s="31" t="s">
        <v>49</v>
      </c>
    </row>
    <row r="10" spans="1:10">
      <c r="C10" s="31"/>
      <c r="D10" s="31"/>
      <c r="E10" s="31"/>
      <c r="F10" s="31"/>
      <c r="G10" s="31" t="s">
        <v>96</v>
      </c>
      <c r="H10" s="31"/>
      <c r="I10" s="31" t="s">
        <v>104</v>
      </c>
      <c r="J10" s="31" t="s">
        <v>42</v>
      </c>
    </row>
    <row r="11" spans="1:10">
      <c r="C11" s="31"/>
      <c r="D11" s="31"/>
      <c r="E11" s="31"/>
      <c r="F11" s="31"/>
      <c r="G11" s="31"/>
      <c r="H11" s="31"/>
      <c r="I11" s="31" t="s">
        <v>50</v>
      </c>
      <c r="J11" s="31" t="s">
        <v>77</v>
      </c>
    </row>
    <row r="12" spans="1:10">
      <c r="C12" s="31"/>
      <c r="D12" s="31"/>
      <c r="E12" s="31"/>
      <c r="F12" s="31"/>
      <c r="G12" s="31"/>
      <c r="H12" s="31"/>
      <c r="I12" s="31"/>
      <c r="J12" s="31" t="s">
        <v>60</v>
      </c>
    </row>
    <row r="13" spans="1:10">
      <c r="C13" s="31"/>
      <c r="D13" s="31"/>
      <c r="E13" s="31"/>
      <c r="F13" s="31"/>
      <c r="G13" s="31"/>
      <c r="H13" s="31"/>
      <c r="I13" s="31"/>
      <c r="J13" s="31" t="s">
        <v>41</v>
      </c>
    </row>
    <row r="14" spans="1:10">
      <c r="C14" s="31"/>
      <c r="D14" s="31"/>
      <c r="E14" s="31"/>
      <c r="F14" s="31"/>
      <c r="G14" s="31"/>
      <c r="H14" s="31"/>
      <c r="I14" s="31"/>
      <c r="J14" s="31" t="s">
        <v>43</v>
      </c>
    </row>
    <row r="15" spans="1:10">
      <c r="C15" s="31"/>
      <c r="D15" s="31"/>
      <c r="E15" s="31"/>
      <c r="F15" s="31"/>
      <c r="G15" s="31"/>
      <c r="H15" s="31"/>
      <c r="I15" s="31"/>
      <c r="J15" s="31" t="s">
        <v>75</v>
      </c>
    </row>
    <row r="16" spans="1:10" ht="13.5" thickBot="1">
      <c r="C16" s="32"/>
      <c r="D16" s="32"/>
      <c r="E16" s="32"/>
      <c r="F16" s="32"/>
      <c r="G16" s="32"/>
      <c r="H16" s="32"/>
      <c r="I16" s="32"/>
      <c r="J16" s="32" t="s">
        <v>76</v>
      </c>
    </row>
    <row r="18" spans="3:10" ht="18.75" thickBot="1">
      <c r="C18" s="154" t="s">
        <v>143</v>
      </c>
      <c r="D18" s="155"/>
      <c r="E18" s="155"/>
      <c r="F18" s="155"/>
      <c r="G18" s="155"/>
      <c r="H18" s="155"/>
      <c r="I18" s="155"/>
      <c r="J18" s="155"/>
    </row>
    <row r="19" spans="3:10" ht="13.5" thickBot="1">
      <c r="C19" s="29" t="s">
        <v>66</v>
      </c>
      <c r="D19" s="29" t="s">
        <v>10</v>
      </c>
      <c r="E19" s="29" t="s">
        <v>12</v>
      </c>
      <c r="F19" s="29" t="s">
        <v>23</v>
      </c>
      <c r="G19" s="29" t="s">
        <v>72</v>
      </c>
      <c r="H19" s="29" t="s">
        <v>9</v>
      </c>
      <c r="I19" s="29" t="s">
        <v>11</v>
      </c>
      <c r="J19" s="29" t="s">
        <v>35</v>
      </c>
    </row>
    <row r="20" spans="3:10">
      <c r="C20" s="33"/>
      <c r="D20" s="33" t="s">
        <v>63</v>
      </c>
      <c r="E20" s="33" t="s">
        <v>126</v>
      </c>
      <c r="F20" s="33" t="s">
        <v>110</v>
      </c>
      <c r="G20" s="33"/>
      <c r="H20" s="33" t="s">
        <v>24</v>
      </c>
      <c r="I20" s="33" t="s">
        <v>118</v>
      </c>
      <c r="J20" s="33" t="s">
        <v>125</v>
      </c>
    </row>
    <row r="21" spans="3:10">
      <c r="C21" s="31"/>
      <c r="D21" s="31" t="s">
        <v>55</v>
      </c>
      <c r="E21" s="31" t="s">
        <v>15</v>
      </c>
      <c r="F21" s="31" t="s">
        <v>22</v>
      </c>
      <c r="G21" s="31"/>
      <c r="H21" s="31" t="s">
        <v>48</v>
      </c>
      <c r="I21" s="31" t="s">
        <v>114</v>
      </c>
      <c r="J21" s="31" t="s">
        <v>39</v>
      </c>
    </row>
    <row r="22" spans="3:10">
      <c r="C22" s="31"/>
      <c r="D22" s="31" t="s">
        <v>25</v>
      </c>
      <c r="E22" s="31" t="s">
        <v>124</v>
      </c>
      <c r="F22" s="31" t="s">
        <v>111</v>
      </c>
      <c r="G22" s="31"/>
      <c r="H22" s="31" t="s">
        <v>46</v>
      </c>
      <c r="I22" s="31" t="s">
        <v>62</v>
      </c>
      <c r="J22" s="31" t="s">
        <v>116</v>
      </c>
    </row>
    <row r="23" spans="3:10">
      <c r="C23" s="31"/>
      <c r="D23" s="31" t="s">
        <v>115</v>
      </c>
      <c r="E23" s="31" t="s">
        <v>121</v>
      </c>
      <c r="F23" s="31" t="s">
        <v>120</v>
      </c>
      <c r="G23" s="31"/>
      <c r="H23" s="31" t="s">
        <v>45</v>
      </c>
      <c r="I23" s="31" t="s">
        <v>122</v>
      </c>
      <c r="J23" s="31" t="s">
        <v>112</v>
      </c>
    </row>
    <row r="24" spans="3:10">
      <c r="C24" s="31"/>
      <c r="D24" s="31" t="s">
        <v>54</v>
      </c>
      <c r="E24" s="31" t="s">
        <v>119</v>
      </c>
      <c r="F24" s="31" t="s">
        <v>32</v>
      </c>
      <c r="G24" s="31"/>
      <c r="H24" s="31" t="s">
        <v>117</v>
      </c>
      <c r="I24" s="31"/>
      <c r="J24" s="31" t="s">
        <v>59</v>
      </c>
    </row>
    <row r="25" spans="3:10">
      <c r="C25" s="31"/>
      <c r="D25" s="31"/>
      <c r="E25" s="31" t="s">
        <v>109</v>
      </c>
      <c r="F25" s="31" t="s">
        <v>123</v>
      </c>
      <c r="G25" s="31"/>
      <c r="H25" s="31" t="s">
        <v>128</v>
      </c>
      <c r="I25" s="31"/>
      <c r="J25" s="31" t="s">
        <v>108</v>
      </c>
    </row>
    <row r="26" spans="3:10">
      <c r="C26" s="31"/>
      <c r="D26" s="31"/>
      <c r="E26" s="31" t="s">
        <v>31</v>
      </c>
      <c r="F26" s="31"/>
      <c r="G26" s="31"/>
      <c r="H26" s="31"/>
      <c r="I26" s="31"/>
      <c r="J26" s="31"/>
    </row>
    <row r="27" spans="3:10">
      <c r="C27" s="31"/>
      <c r="D27" s="31"/>
      <c r="E27" s="31" t="s">
        <v>113</v>
      </c>
      <c r="F27" s="31"/>
      <c r="G27" s="31"/>
      <c r="H27" s="31"/>
      <c r="I27" s="31"/>
      <c r="J27" s="31"/>
    </row>
    <row r="28" spans="3:10" ht="13.5" thickBot="1">
      <c r="C28" s="32"/>
      <c r="D28" s="32"/>
      <c r="E28" s="32" t="s">
        <v>127</v>
      </c>
      <c r="F28" s="32"/>
      <c r="G28" s="32"/>
      <c r="H28" s="32"/>
      <c r="I28" s="32"/>
      <c r="J28" s="32"/>
    </row>
    <row r="30" spans="3:10" ht="18.75" thickBot="1">
      <c r="C30" s="156" t="s">
        <v>144</v>
      </c>
      <c r="D30" s="157"/>
      <c r="E30" s="157"/>
      <c r="F30" s="157"/>
      <c r="G30" s="157"/>
      <c r="H30" s="157"/>
      <c r="I30" s="157"/>
      <c r="J30" s="157"/>
    </row>
    <row r="31" spans="3:10" ht="13.5" thickBot="1">
      <c r="C31" s="29" t="s">
        <v>66</v>
      </c>
      <c r="D31" s="29" t="s">
        <v>10</v>
      </c>
      <c r="E31" s="29" t="s">
        <v>12</v>
      </c>
      <c r="F31" s="29" t="s">
        <v>23</v>
      </c>
      <c r="G31" s="29" t="s">
        <v>72</v>
      </c>
      <c r="H31" s="29" t="s">
        <v>9</v>
      </c>
      <c r="I31" s="29" t="s">
        <v>11</v>
      </c>
      <c r="J31" s="29" t="s">
        <v>35</v>
      </c>
    </row>
    <row r="32" spans="3:10">
      <c r="C32" s="33"/>
      <c r="D32" s="33"/>
      <c r="E32" s="33"/>
      <c r="F32" s="33" t="s">
        <v>130</v>
      </c>
      <c r="G32" s="33"/>
      <c r="H32" s="33"/>
      <c r="I32" s="33" t="s">
        <v>129</v>
      </c>
      <c r="J32" s="33" t="s">
        <v>65</v>
      </c>
    </row>
    <row r="33" spans="3:10" ht="13.5" thickBot="1">
      <c r="C33" s="32"/>
      <c r="D33" s="32"/>
      <c r="E33" s="32"/>
      <c r="F33" s="32" t="s">
        <v>37</v>
      </c>
      <c r="G33" s="32"/>
      <c r="H33" s="32"/>
      <c r="I33" s="32" t="s">
        <v>131</v>
      </c>
      <c r="J33" s="32"/>
    </row>
    <row r="35" spans="3:10" ht="18.75" thickBot="1">
      <c r="C35" s="158" t="s">
        <v>145</v>
      </c>
      <c r="D35" s="159"/>
      <c r="E35" s="159"/>
      <c r="F35" s="159"/>
      <c r="G35" s="159"/>
      <c r="H35" s="159"/>
      <c r="I35" s="159"/>
      <c r="J35" s="159"/>
    </row>
    <row r="36" spans="3:10" ht="13.5" thickBot="1">
      <c r="C36" s="29" t="s">
        <v>66</v>
      </c>
      <c r="D36" s="29" t="s">
        <v>10</v>
      </c>
      <c r="E36" s="29" t="s">
        <v>12</v>
      </c>
      <c r="F36" s="29" t="s">
        <v>23</v>
      </c>
      <c r="G36" s="29" t="s">
        <v>72</v>
      </c>
      <c r="H36" s="29" t="s">
        <v>9</v>
      </c>
      <c r="I36" s="29" t="s">
        <v>11</v>
      </c>
      <c r="J36" s="29" t="s">
        <v>35</v>
      </c>
    </row>
    <row r="37" spans="3:10">
      <c r="C37" s="33" t="s">
        <v>139</v>
      </c>
      <c r="D37" s="33" t="s">
        <v>133</v>
      </c>
      <c r="E37" s="33" t="s">
        <v>27</v>
      </c>
      <c r="F37" s="33" t="s">
        <v>28</v>
      </c>
      <c r="G37" s="33"/>
      <c r="H37" s="33" t="s">
        <v>135</v>
      </c>
      <c r="I37" s="33" t="s">
        <v>140</v>
      </c>
      <c r="J37" s="33" t="s">
        <v>136</v>
      </c>
    </row>
    <row r="38" spans="3:10">
      <c r="C38" s="31"/>
      <c r="D38" s="31" t="s">
        <v>26</v>
      </c>
      <c r="E38" s="31"/>
      <c r="F38" s="31" t="s">
        <v>138</v>
      </c>
      <c r="G38" s="31"/>
      <c r="H38" s="31" t="s">
        <v>16</v>
      </c>
      <c r="I38" s="31"/>
      <c r="J38" s="31" t="s">
        <v>36</v>
      </c>
    </row>
    <row r="39" spans="3:10">
      <c r="C39" s="31"/>
      <c r="D39" s="31" t="s">
        <v>64</v>
      </c>
      <c r="E39" s="31"/>
      <c r="F39" s="31" t="s">
        <v>134</v>
      </c>
      <c r="G39" s="31"/>
      <c r="H39" s="31" t="s">
        <v>56</v>
      </c>
      <c r="I39" s="31"/>
      <c r="J39" s="31"/>
    </row>
    <row r="40" spans="3:10">
      <c r="C40" s="31"/>
      <c r="D40" s="31" t="s">
        <v>137</v>
      </c>
      <c r="E40" s="31"/>
      <c r="F40" s="31"/>
      <c r="G40" s="31"/>
      <c r="H40" s="31" t="s">
        <v>58</v>
      </c>
      <c r="I40" s="31"/>
      <c r="J40" s="31"/>
    </row>
    <row r="41" spans="3:10" ht="13.5" thickBot="1">
      <c r="C41" s="32"/>
      <c r="D41" s="32" t="s">
        <v>57</v>
      </c>
      <c r="E41" s="32"/>
      <c r="F41" s="32"/>
      <c r="G41" s="32"/>
      <c r="H41" s="32"/>
      <c r="I41" s="32"/>
      <c r="J41" s="32"/>
    </row>
  </sheetData>
  <mergeCells count="4">
    <mergeCell ref="C1:J1"/>
    <mergeCell ref="C18:J18"/>
    <mergeCell ref="C30:J30"/>
    <mergeCell ref="C35:J3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"/>
  <sheetViews>
    <sheetView topLeftCell="A19" zoomScale="85" zoomScaleNormal="85" workbookViewId="0">
      <selection activeCell="Q52" sqref="Q52"/>
    </sheetView>
  </sheetViews>
  <sheetFormatPr defaultRowHeight="12.75"/>
  <sheetData/>
  <pageMargins left="0.511811024" right="0.511811024" top="0.78740157499999996" bottom="0.78740157499999996" header="0.31496062000000002" footer="0.31496062000000002"/>
  <pageSetup orientation="portrait" r:id="rId1"/>
  <legacyDrawing r:id="rId2"/>
  <oleObjects>
    <oleObject progId="Word.Document.12" shapeId="56321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</vt:i4>
      </vt:variant>
    </vt:vector>
  </HeadingPairs>
  <TitlesOfParts>
    <vt:vector size="17" baseType="lpstr">
      <vt:lpstr>INTERCLUBES</vt:lpstr>
      <vt:lpstr>INDIVIDUAL</vt:lpstr>
      <vt:lpstr>Masculino</vt:lpstr>
      <vt:lpstr>Master</vt:lpstr>
      <vt:lpstr>Senior</vt:lpstr>
      <vt:lpstr>Feminino</vt:lpstr>
      <vt:lpstr>INTERCLUBE </vt:lpstr>
      <vt:lpstr>Configuração</vt:lpstr>
      <vt:lpstr>Regulamentos</vt:lpstr>
      <vt:lpstr>COSAPYL</vt:lpstr>
      <vt:lpstr>Plan7</vt:lpstr>
      <vt:lpstr>Masc. Geral</vt:lpstr>
      <vt:lpstr>Master Geral</vt:lpstr>
      <vt:lpstr>Senior Geral</vt:lpstr>
      <vt:lpstr>Femin. Geral</vt:lpstr>
      <vt:lpstr>Ptos Cosapyl</vt:lpstr>
      <vt:lpstr>DB_CLUBE</vt:lpstr>
    </vt:vector>
  </TitlesOfParts>
  <Company>Tabajara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Marcia</cp:lastModifiedBy>
  <cp:lastPrinted>2023-03-20T23:30:06Z</cp:lastPrinted>
  <dcterms:created xsi:type="dcterms:W3CDTF">2007-03-21T13:07:54Z</dcterms:created>
  <dcterms:modified xsi:type="dcterms:W3CDTF">2023-03-20T23:32:27Z</dcterms:modified>
</cp:coreProperties>
</file>